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u.sharepoint.com/sites/team_Campaigns/Shared Documents/PSUWA 2022/Salary Tables/"/>
    </mc:Choice>
  </mc:AlternateContent>
  <xr:revisionPtr revIDLastSave="114" documentId="8_{87F7A8A3-F1BC-467F-8B8D-056F5C1F6A83}" xr6:coauthVersionLast="47" xr6:coauthVersionMax="47" xr10:uidLastSave="{0686DBA6-7B44-4CFC-929B-96E215388A50}"/>
  <bookViews>
    <workbookView xWindow="-120" yWindow="-120" windowWidth="25440" windowHeight="15390" xr2:uid="{701ADC53-B93C-4062-B82A-ECA9C851546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1" l="1"/>
  <c r="X32" i="1"/>
  <c r="X33" i="1"/>
  <c r="X30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" i="1"/>
  <c r="H31" i="1"/>
  <c r="H33" i="1"/>
  <c r="H30" i="1"/>
  <c r="D35" i="1"/>
  <c r="D34" i="1"/>
  <c r="E34" i="1" s="1"/>
  <c r="G34" i="1" s="1"/>
  <c r="E30" i="1"/>
  <c r="G30" i="1"/>
  <c r="O30" i="1"/>
  <c r="Q30" i="1"/>
  <c r="W30" i="1" s="1"/>
  <c r="AA30" i="1"/>
  <c r="AB30" i="1" s="1"/>
  <c r="AC30" i="1" s="1"/>
  <c r="E31" i="1"/>
  <c r="G31" i="1"/>
  <c r="Q31" i="1"/>
  <c r="W31" i="1" s="1"/>
  <c r="U31" i="1"/>
  <c r="AA31" i="1"/>
  <c r="AB31" i="1" s="1"/>
  <c r="AC31" i="1" s="1"/>
  <c r="E32" i="1"/>
  <c r="G32" i="1"/>
  <c r="AA32" i="1"/>
  <c r="AB32" i="1"/>
  <c r="AC32" i="1" s="1"/>
  <c r="E33" i="1"/>
  <c r="G33" i="1" s="1"/>
  <c r="AA33" i="1"/>
  <c r="AB33" i="1"/>
  <c r="AC33" i="1" s="1"/>
  <c r="AA34" i="1"/>
  <c r="AB34" i="1"/>
  <c r="AC34" i="1" s="1"/>
  <c r="E35" i="1"/>
  <c r="G35" i="1" s="1"/>
  <c r="AA35" i="1"/>
  <c r="AB35" i="1"/>
  <c r="AC35" i="1" s="1"/>
  <c r="K32" i="1" l="1"/>
  <c r="M32" i="1" s="1"/>
  <c r="Q32" i="1" s="1"/>
  <c r="Z32" i="1" s="1"/>
  <c r="H32" i="1"/>
  <c r="U30" i="1"/>
  <c r="H35" i="1"/>
  <c r="K35" i="1"/>
  <c r="M35" i="1" s="1"/>
  <c r="Q35" i="1" s="1"/>
  <c r="O35" i="1"/>
  <c r="Y34" i="1"/>
  <c r="K33" i="1"/>
  <c r="M33" i="1" s="1"/>
  <c r="Q33" i="1" s="1"/>
  <c r="O33" i="1"/>
  <c r="H34" i="1"/>
  <c r="K34" i="1"/>
  <c r="M34" i="1" s="1"/>
  <c r="Q34" i="1" s="1"/>
  <c r="Z31" i="1"/>
  <c r="Y35" i="1"/>
  <c r="Z30" i="1"/>
  <c r="K30" i="1"/>
  <c r="O31" i="1"/>
  <c r="K31" i="1"/>
  <c r="W35" i="1" l="1"/>
  <c r="S35" i="1"/>
  <c r="Z35" i="1"/>
  <c r="W34" i="1"/>
  <c r="S34" i="1"/>
  <c r="O34" i="1"/>
  <c r="Z34" i="1"/>
  <c r="W33" i="1"/>
  <c r="S33" i="1"/>
  <c r="Z33" i="1"/>
  <c r="W32" i="1"/>
  <c r="S32" i="1"/>
  <c r="O32" i="1"/>
  <c r="X35" i="1" l="1"/>
  <c r="U35" i="1"/>
  <c r="U34" i="1"/>
  <c r="X34" i="1"/>
  <c r="U32" i="1"/>
  <c r="U33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G4" i="1"/>
  <c r="G5" i="1"/>
  <c r="H5" i="1" s="1"/>
  <c r="G6" i="1"/>
  <c r="H6" i="1" s="1"/>
  <c r="G7" i="1"/>
  <c r="O7" i="1" s="1"/>
  <c r="G8" i="1"/>
  <c r="H8" i="1" s="1"/>
  <c r="G9" i="1"/>
  <c r="G10" i="1"/>
  <c r="G11" i="1"/>
  <c r="G12" i="1"/>
  <c r="G13" i="1"/>
  <c r="O13" i="1" s="1"/>
  <c r="G14" i="1"/>
  <c r="O14" i="1" s="1"/>
  <c r="G15" i="1"/>
  <c r="O15" i="1" s="1"/>
  <c r="G16" i="1"/>
  <c r="O16" i="1" s="1"/>
  <c r="G17" i="1"/>
  <c r="O17" i="1" s="1"/>
  <c r="G18" i="1"/>
  <c r="H18" i="1" s="1"/>
  <c r="G19" i="1"/>
  <c r="H19" i="1" s="1"/>
  <c r="G20" i="1"/>
  <c r="G21" i="1"/>
  <c r="G22" i="1"/>
  <c r="O22" i="1" s="1"/>
  <c r="G23" i="1"/>
  <c r="O23" i="1" s="1"/>
  <c r="G24" i="1"/>
  <c r="O24" i="1" s="1"/>
  <c r="G25" i="1"/>
  <c r="G26" i="1"/>
  <c r="G27" i="1"/>
  <c r="G28" i="1"/>
  <c r="G29" i="1"/>
  <c r="H29" i="1" s="1"/>
  <c r="K3" i="1"/>
  <c r="G3" i="1"/>
  <c r="O3" i="1" s="1"/>
  <c r="AA29" i="1"/>
  <c r="AB29" i="1" s="1"/>
  <c r="AC29" i="1" s="1"/>
  <c r="X29" i="1"/>
  <c r="U29" i="1"/>
  <c r="O29" i="1"/>
  <c r="D29" i="1"/>
  <c r="E29" i="1" s="1"/>
  <c r="AB28" i="1"/>
  <c r="AC28" i="1" s="1"/>
  <c r="Y28" i="1" s="1"/>
  <c r="AA28" i="1"/>
  <c r="X28" i="1"/>
  <c r="U28" i="1"/>
  <c r="O28" i="1"/>
  <c r="H28" i="1"/>
  <c r="D28" i="1"/>
  <c r="E28" i="1" s="1"/>
  <c r="AA27" i="1"/>
  <c r="AB27" i="1" s="1"/>
  <c r="AC27" i="1" s="1"/>
  <c r="Y27" i="1" s="1"/>
  <c r="X27" i="1"/>
  <c r="U27" i="1"/>
  <c r="O27" i="1"/>
  <c r="H27" i="1"/>
  <c r="D27" i="1"/>
  <c r="E27" i="1" s="1"/>
  <c r="AA26" i="1"/>
  <c r="AB26" i="1" s="1"/>
  <c r="AC26" i="1" s="1"/>
  <c r="Y26" i="1" s="1"/>
  <c r="X26" i="1"/>
  <c r="U26" i="1"/>
  <c r="O26" i="1"/>
  <c r="H26" i="1"/>
  <c r="D26" i="1"/>
  <c r="E26" i="1" s="1"/>
  <c r="U25" i="1"/>
  <c r="O25" i="1"/>
  <c r="E25" i="1"/>
  <c r="B25" i="1"/>
  <c r="X25" i="1" s="1"/>
  <c r="AA24" i="1"/>
  <c r="AB24" i="1" s="1"/>
  <c r="AC24" i="1" s="1"/>
  <c r="Y24" i="1" s="1"/>
  <c r="U24" i="1"/>
  <c r="E24" i="1"/>
  <c r="B24" i="1"/>
  <c r="AA23" i="1"/>
  <c r="AB23" i="1" s="1"/>
  <c r="AC23" i="1" s="1"/>
  <c r="Y23" i="1" s="1"/>
  <c r="X23" i="1"/>
  <c r="U23" i="1"/>
  <c r="D23" i="1"/>
  <c r="E23" i="1" s="1"/>
  <c r="AA22" i="1"/>
  <c r="AB22" i="1" s="1"/>
  <c r="AC22" i="1" s="1"/>
  <c r="Y22" i="1" s="1"/>
  <c r="X22" i="1"/>
  <c r="U22" i="1"/>
  <c r="D22" i="1"/>
  <c r="E22" i="1" s="1"/>
  <c r="AA21" i="1"/>
  <c r="AB21" i="1" s="1"/>
  <c r="AC21" i="1" s="1"/>
  <c r="Y21" i="1" s="1"/>
  <c r="X21" i="1"/>
  <c r="U21" i="1"/>
  <c r="O21" i="1"/>
  <c r="H21" i="1"/>
  <c r="D21" i="1"/>
  <c r="E21" i="1" s="1"/>
  <c r="AA20" i="1"/>
  <c r="AB20" i="1" s="1"/>
  <c r="AC20" i="1" s="1"/>
  <c r="Y20" i="1" s="1"/>
  <c r="X20" i="1"/>
  <c r="U20" i="1"/>
  <c r="O20" i="1"/>
  <c r="H20" i="1"/>
  <c r="D20" i="1"/>
  <c r="E20" i="1" s="1"/>
  <c r="AA19" i="1"/>
  <c r="AB19" i="1" s="1"/>
  <c r="AC19" i="1" s="1"/>
  <c r="Y19" i="1" s="1"/>
  <c r="X19" i="1"/>
  <c r="U19" i="1"/>
  <c r="D19" i="1"/>
  <c r="E19" i="1" s="1"/>
  <c r="AA18" i="1"/>
  <c r="AB18" i="1" s="1"/>
  <c r="AC18" i="1" s="1"/>
  <c r="Y18" i="1" s="1"/>
  <c r="X18" i="1"/>
  <c r="U18" i="1"/>
  <c r="O18" i="1"/>
  <c r="D18" i="1"/>
  <c r="E18" i="1" s="1"/>
  <c r="AA17" i="1"/>
  <c r="AB17" i="1" s="1"/>
  <c r="AC17" i="1" s="1"/>
  <c r="Y17" i="1" s="1"/>
  <c r="X17" i="1"/>
  <c r="U17" i="1"/>
  <c r="D17" i="1"/>
  <c r="E17" i="1" s="1"/>
  <c r="AA16" i="1"/>
  <c r="AB16" i="1" s="1"/>
  <c r="AC16" i="1" s="1"/>
  <c r="Y16" i="1" s="1"/>
  <c r="X16" i="1"/>
  <c r="U16" i="1"/>
  <c r="D16" i="1"/>
  <c r="E16" i="1" s="1"/>
  <c r="AA15" i="1"/>
  <c r="AB15" i="1" s="1"/>
  <c r="AC15" i="1" s="1"/>
  <c r="Y15" i="1" s="1"/>
  <c r="X15" i="1"/>
  <c r="U15" i="1"/>
  <c r="D15" i="1"/>
  <c r="E15" i="1" s="1"/>
  <c r="AA14" i="1"/>
  <c r="AB14" i="1" s="1"/>
  <c r="AC14" i="1" s="1"/>
  <c r="Y14" i="1" s="1"/>
  <c r="X14" i="1"/>
  <c r="U14" i="1"/>
  <c r="D14" i="1"/>
  <c r="E14" i="1" s="1"/>
  <c r="AA13" i="1"/>
  <c r="AB13" i="1" s="1"/>
  <c r="AC13" i="1" s="1"/>
  <c r="Y13" i="1" s="1"/>
  <c r="X13" i="1"/>
  <c r="U13" i="1"/>
  <c r="D13" i="1"/>
  <c r="E13" i="1" s="1"/>
  <c r="AA12" i="1"/>
  <c r="AB12" i="1" s="1"/>
  <c r="AC12" i="1" s="1"/>
  <c r="Y12" i="1" s="1"/>
  <c r="X12" i="1"/>
  <c r="U12" i="1"/>
  <c r="O12" i="1"/>
  <c r="H12" i="1"/>
  <c r="D12" i="1"/>
  <c r="E12" i="1" s="1"/>
  <c r="AA11" i="1"/>
  <c r="AB11" i="1" s="1"/>
  <c r="AC11" i="1" s="1"/>
  <c r="Y11" i="1" s="1"/>
  <c r="X11" i="1"/>
  <c r="U11" i="1"/>
  <c r="O11" i="1"/>
  <c r="H11" i="1"/>
  <c r="D11" i="1"/>
  <c r="E11" i="1" s="1"/>
  <c r="AA10" i="1"/>
  <c r="AB10" i="1" s="1"/>
  <c r="AC10" i="1" s="1"/>
  <c r="Y10" i="1" s="1"/>
  <c r="X10" i="1"/>
  <c r="U10" i="1"/>
  <c r="O10" i="1"/>
  <c r="H10" i="1"/>
  <c r="D10" i="1"/>
  <c r="E10" i="1" s="1"/>
  <c r="AA9" i="1"/>
  <c r="AB9" i="1" s="1"/>
  <c r="AC9" i="1" s="1"/>
  <c r="Y9" i="1" s="1"/>
  <c r="X9" i="1"/>
  <c r="U9" i="1"/>
  <c r="O9" i="1"/>
  <c r="H9" i="1"/>
  <c r="D9" i="1"/>
  <c r="E9" i="1" s="1"/>
  <c r="AB8" i="1"/>
  <c r="AC8" i="1" s="1"/>
  <c r="Y8" i="1" s="1"/>
  <c r="AA8" i="1"/>
  <c r="X8" i="1"/>
  <c r="U8" i="1"/>
  <c r="D8" i="1"/>
  <c r="E8" i="1" s="1"/>
  <c r="AA7" i="1"/>
  <c r="AB7" i="1" s="1"/>
  <c r="AC7" i="1" s="1"/>
  <c r="Y7" i="1" s="1"/>
  <c r="X7" i="1"/>
  <c r="U7" i="1"/>
  <c r="D7" i="1"/>
  <c r="E7" i="1" s="1"/>
  <c r="AA6" i="1"/>
  <c r="AB6" i="1" s="1"/>
  <c r="AC6" i="1" s="1"/>
  <c r="Y6" i="1" s="1"/>
  <c r="X6" i="1"/>
  <c r="U6" i="1"/>
  <c r="D6" i="1"/>
  <c r="E6" i="1" s="1"/>
  <c r="AA5" i="1"/>
  <c r="AB5" i="1" s="1"/>
  <c r="AC5" i="1" s="1"/>
  <c r="Y5" i="1" s="1"/>
  <c r="X5" i="1"/>
  <c r="U5" i="1"/>
  <c r="C5" i="1"/>
  <c r="D5" i="1" s="1"/>
  <c r="E5" i="1" s="1"/>
  <c r="AA4" i="1"/>
  <c r="AB4" i="1" s="1"/>
  <c r="AC4" i="1" s="1"/>
  <c r="Y4" i="1" s="1"/>
  <c r="X4" i="1"/>
  <c r="U4" i="1"/>
  <c r="O4" i="1"/>
  <c r="H4" i="1"/>
  <c r="C4" i="1"/>
  <c r="D4" i="1" s="1"/>
  <c r="E4" i="1" s="1"/>
  <c r="AA3" i="1"/>
  <c r="AB3" i="1" s="1"/>
  <c r="AC3" i="1" s="1"/>
  <c r="Y3" i="1" s="1"/>
  <c r="U3" i="1"/>
  <c r="D3" i="1"/>
  <c r="E3" i="1" s="1"/>
  <c r="B3" i="1"/>
  <c r="X3" i="1" s="1"/>
  <c r="Z22" i="1" l="1"/>
  <c r="Z26" i="1"/>
  <c r="Z6" i="1"/>
  <c r="Z19" i="1"/>
  <c r="W10" i="1"/>
  <c r="Z5" i="1"/>
  <c r="O5" i="1"/>
  <c r="H16" i="1"/>
  <c r="O19" i="1"/>
  <c r="O6" i="1"/>
  <c r="H14" i="1"/>
  <c r="H22" i="1"/>
  <c r="H13" i="1"/>
  <c r="H24" i="1"/>
  <c r="O8" i="1"/>
  <c r="H17" i="1"/>
  <c r="H7" i="1"/>
  <c r="H15" i="1"/>
  <c r="H23" i="1"/>
  <c r="W3" i="1"/>
  <c r="AA25" i="1"/>
  <c r="AB25" i="1" s="1"/>
  <c r="AC25" i="1" s="1"/>
  <c r="Y25" i="1" s="1"/>
  <c r="H3" i="1"/>
  <c r="X24" i="1"/>
  <c r="W22" i="1"/>
  <c r="Z7" i="1"/>
  <c r="W7" i="1"/>
  <c r="W25" i="1"/>
  <c r="W28" i="1"/>
  <c r="Z28" i="1"/>
  <c r="Z27" i="1"/>
  <c r="W27" i="1"/>
  <c r="W5" i="1"/>
  <c r="Z11" i="1"/>
  <c r="W11" i="1"/>
  <c r="Z14" i="1"/>
  <c r="W14" i="1"/>
  <c r="W8" i="1"/>
  <c r="Z8" i="1"/>
  <c r="Z23" i="1"/>
  <c r="W23" i="1"/>
  <c r="W26" i="1"/>
  <c r="W17" i="1"/>
  <c r="Z17" i="1"/>
  <c r="Z20" i="1"/>
  <c r="W20" i="1"/>
  <c r="Z10" i="1"/>
  <c r="Z29" i="1"/>
  <c r="W29" i="1"/>
  <c r="Z3" i="1"/>
  <c r="Z12" i="1"/>
  <c r="W12" i="1"/>
  <c r="W15" i="1"/>
  <c r="Z15" i="1"/>
  <c r="Z13" i="1"/>
  <c r="W13" i="1"/>
  <c r="Z9" i="1"/>
  <c r="W9" i="1"/>
  <c r="Z4" i="1"/>
  <c r="W4" i="1"/>
  <c r="Z16" i="1"/>
  <c r="W16" i="1"/>
  <c r="Z21" i="1"/>
  <c r="W21" i="1"/>
  <c r="W18" i="1"/>
  <c r="Z18" i="1"/>
  <c r="Z24" i="1"/>
  <c r="W24" i="1"/>
  <c r="H25" i="1"/>
  <c r="W19" i="1" l="1"/>
  <c r="W6" i="1"/>
  <c r="Z25" i="1"/>
</calcChain>
</file>

<file path=xl/sharedStrings.xml><?xml version="1.0" encoding="utf-8"?>
<sst xmlns="http://schemas.openxmlformats.org/spreadsheetml/2006/main" count="60" uniqueCount="52">
  <si>
    <t>Comparison</t>
  </si>
  <si>
    <t>AHP Agreement FSST</t>
  </si>
  <si>
    <t>Current</t>
  </si>
  <si>
    <t>$500 to base</t>
  </si>
  <si>
    <t>$1,000 to base</t>
  </si>
  <si>
    <t>Wage rise 3.5%</t>
  </si>
  <si>
    <t>Structural Adjustment $</t>
  </si>
  <si>
    <t>Structural Adjustment Total</t>
  </si>
  <si>
    <t>% Increase to base</t>
  </si>
  <si>
    <t>One-Off</t>
  </si>
  <si>
    <t>Wage rise 3%</t>
  </si>
  <si>
    <t>% Increase to Base</t>
  </si>
  <si>
    <t>Increase over 3 years - $</t>
  </si>
  <si>
    <t>Increase over 3 years - %</t>
  </si>
  <si>
    <t>Original Offer</t>
  </si>
  <si>
    <t>Dollar Diff</t>
  </si>
  <si>
    <t>2.5% 2022</t>
  </si>
  <si>
    <t>2.5% 2023</t>
  </si>
  <si>
    <t>3% 2024</t>
  </si>
  <si>
    <t>AHP A</t>
  </si>
  <si>
    <t>AHP 1-2</t>
  </si>
  <si>
    <t>AHP 1-3</t>
  </si>
  <si>
    <t>AHP 1-4</t>
  </si>
  <si>
    <t>AHP 1-5</t>
  </si>
  <si>
    <t>AHP 1-6</t>
  </si>
  <si>
    <t>AHP 2-1</t>
  </si>
  <si>
    <t>AHP 2-2</t>
  </si>
  <si>
    <t>AHP 2-3</t>
  </si>
  <si>
    <t>AHP 2-4</t>
  </si>
  <si>
    <t>AHP 2-5</t>
  </si>
  <si>
    <t>AHP 2-6</t>
  </si>
  <si>
    <t>AHP 3-2</t>
  </si>
  <si>
    <t>AHP 3-3</t>
  </si>
  <si>
    <t>AHP 3-4</t>
  </si>
  <si>
    <t>AHP 3-5</t>
  </si>
  <si>
    <t>AHP 3.5 Qual</t>
  </si>
  <si>
    <t>AHP 4-2</t>
  </si>
  <si>
    <t>AHP 4-3</t>
  </si>
  <si>
    <t>AHP 4-4</t>
  </si>
  <si>
    <t>AHP 4-4 Qual</t>
  </si>
  <si>
    <t>AHP 4-GB-Y1</t>
  </si>
  <si>
    <t>AHP 4-GB-Y2</t>
  </si>
  <si>
    <t>AHP 5-2</t>
  </si>
  <si>
    <t>AHP 5-3</t>
  </si>
  <si>
    <t>AHP 5-4</t>
  </si>
  <si>
    <t>AHP 5-5</t>
  </si>
  <si>
    <t>AHP 5-G5A-Y1</t>
  </si>
  <si>
    <t>AHP 5-G5A-Y2</t>
  </si>
  <si>
    <t>AHP 5-G6A-Y1</t>
  </si>
  <si>
    <t>AHP 5-G6A-Y2</t>
  </si>
  <si>
    <t>AHP 6-1</t>
  </si>
  <si>
    <t>AHP 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</si>
</sst>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  <numFmt numFmtId="166" formatCode="&quot;$&quot;#,##0_);[Red]\(&quot;$&quot;#,##0\)"/>
    <numFmt numFmtId="167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164" fontId="0" fillId="3" borderId="5" xfId="1" applyNumberFormat="1" applyFont="1" applyFill="1" applyBorder="1"/>
    <xf numFmtId="165" fontId="0" fillId="3" borderId="6" xfId="1" applyNumberFormat="1" applyFont="1" applyFill="1" applyBorder="1" applyAlignment="1">
      <alignment horizontal="center" wrapText="1"/>
    </xf>
    <xf numFmtId="167" fontId="0" fillId="3" borderId="5" xfId="2" applyNumberFormat="1" applyFont="1" applyFill="1" applyBorder="1" applyAlignment="1">
      <alignment horizontal="center" wrapText="1"/>
    </xf>
    <xf numFmtId="165" fontId="0" fillId="3" borderId="3" xfId="1" applyNumberFormat="1" applyFont="1" applyFill="1" applyBorder="1" applyAlignment="1">
      <alignment horizontal="center" wrapText="1"/>
    </xf>
    <xf numFmtId="165" fontId="0" fillId="3" borderId="5" xfId="1" applyNumberFormat="1" applyFont="1" applyFill="1" applyBorder="1" applyAlignment="1">
      <alignment horizontal="center"/>
    </xf>
    <xf numFmtId="9" fontId="0" fillId="3" borderId="3" xfId="2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3" borderId="3" xfId="1" applyNumberFormat="1" applyFont="1" applyFill="1" applyBorder="1" applyAlignment="1">
      <alignment horizontal="center"/>
    </xf>
    <xf numFmtId="165" fontId="0" fillId="4" borderId="6" xfId="1" applyNumberFormat="1" applyFont="1" applyFill="1" applyBorder="1" applyAlignment="1">
      <alignment horizontal="center" wrapText="1"/>
    </xf>
    <xf numFmtId="167" fontId="0" fillId="4" borderId="5" xfId="2" applyNumberFormat="1" applyFont="1" applyFill="1" applyBorder="1" applyAlignment="1">
      <alignment horizontal="center" wrapText="1"/>
    </xf>
    <xf numFmtId="165" fontId="0" fillId="4" borderId="3" xfId="1" applyNumberFormat="1" applyFont="1" applyFill="1" applyBorder="1" applyAlignment="1">
      <alignment horizontal="center" wrapText="1"/>
    </xf>
    <xf numFmtId="165" fontId="0" fillId="4" borderId="5" xfId="1" applyNumberFormat="1" applyFont="1" applyFill="1" applyBorder="1" applyAlignment="1">
      <alignment horizontal="center"/>
    </xf>
    <xf numFmtId="9" fontId="0" fillId="4" borderId="3" xfId="2" applyFont="1" applyFill="1" applyBorder="1" applyAlignment="1">
      <alignment horizontal="center"/>
    </xf>
    <xf numFmtId="167" fontId="0" fillId="4" borderId="3" xfId="2" applyNumberFormat="1" applyFont="1" applyFill="1" applyBorder="1" applyAlignment="1">
      <alignment horizontal="center"/>
    </xf>
    <xf numFmtId="165" fontId="0" fillId="4" borderId="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5" fontId="0" fillId="3" borderId="9" xfId="1" applyNumberFormat="1" applyFont="1" applyFill="1" applyBorder="1" applyAlignment="1">
      <alignment horizontal="center" wrapText="1"/>
    </xf>
    <xf numFmtId="165" fontId="0" fillId="3" borderId="2" xfId="1" applyNumberFormat="1" applyFont="1" applyFill="1" applyBorder="1" applyAlignment="1">
      <alignment horizontal="center" wrapText="1"/>
    </xf>
    <xf numFmtId="167" fontId="0" fillId="3" borderId="8" xfId="2" applyNumberFormat="1" applyFont="1" applyFill="1" applyBorder="1" applyAlignment="1">
      <alignment horizontal="center" wrapText="1"/>
    </xf>
    <xf numFmtId="165" fontId="0" fillId="3" borderId="8" xfId="1" applyNumberFormat="1" applyFont="1" applyFill="1" applyBorder="1" applyAlignment="1">
      <alignment horizontal="center"/>
    </xf>
    <xf numFmtId="9" fontId="0" fillId="3" borderId="2" xfId="2" applyFont="1" applyFill="1" applyBorder="1" applyAlignment="1">
      <alignment horizontal="center"/>
    </xf>
    <xf numFmtId="167" fontId="0" fillId="3" borderId="2" xfId="2" applyNumberFormat="1" applyFon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vertical="center" wrapText="1"/>
    </xf>
    <xf numFmtId="6" fontId="0" fillId="3" borderId="3" xfId="0" applyNumberFormat="1" applyFill="1" applyBorder="1"/>
    <xf numFmtId="165" fontId="0" fillId="3" borderId="4" xfId="0" applyNumberFormat="1" applyFill="1" applyBorder="1" applyAlignment="1">
      <alignment horizontal="center"/>
    </xf>
    <xf numFmtId="165" fontId="0" fillId="3" borderId="3" xfId="0" applyNumberFormat="1" applyFill="1" applyBorder="1"/>
    <xf numFmtId="165" fontId="0" fillId="3" borderId="3" xfId="0" applyNumberFormat="1" applyFill="1" applyBorder="1" applyAlignment="1">
      <alignment horizontal="center"/>
    </xf>
    <xf numFmtId="6" fontId="0" fillId="3" borderId="5" xfId="0" applyNumberFormat="1" applyFill="1" applyBorder="1"/>
    <xf numFmtId="0" fontId="0" fillId="3" borderId="5" xfId="0" applyFill="1" applyBorder="1"/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/>
    <xf numFmtId="6" fontId="0" fillId="4" borderId="3" xfId="0" applyNumberFormat="1" applyFill="1" applyBorder="1"/>
    <xf numFmtId="165" fontId="0" fillId="4" borderId="4" xfId="0" applyNumberFormat="1" applyFill="1" applyBorder="1" applyAlignment="1">
      <alignment horizontal="center"/>
    </xf>
    <xf numFmtId="165" fontId="0" fillId="4" borderId="3" xfId="0" applyNumberFormat="1" applyFill="1" applyBorder="1"/>
    <xf numFmtId="165" fontId="0" fillId="4" borderId="3" xfId="0" applyNumberFormat="1" applyFill="1" applyBorder="1" applyAlignment="1">
      <alignment horizontal="center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/>
    <xf numFmtId="6" fontId="0" fillId="3" borderId="2" xfId="0" applyNumberFormat="1" applyFill="1" applyBorder="1"/>
    <xf numFmtId="165" fontId="0" fillId="3" borderId="7" xfId="0" applyNumberFormat="1" applyFill="1" applyBorder="1" applyAlignment="1">
      <alignment horizontal="center"/>
    </xf>
    <xf numFmtId="165" fontId="0" fillId="3" borderId="2" xfId="0" applyNumberFormat="1" applyFill="1" applyBorder="1"/>
    <xf numFmtId="165" fontId="0" fillId="3" borderId="2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horizontal="center" vertical="center" wrapText="1"/>
    </xf>
    <xf numFmtId="6" fontId="0" fillId="4" borderId="3" xfId="0" applyNumberForma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165" fontId="0" fillId="3" borderId="3" xfId="1" applyNumberFormat="1" applyFont="1" applyFill="1" applyBorder="1"/>
    <xf numFmtId="0" fontId="0" fillId="4" borderId="3" xfId="0" applyFill="1" applyBorder="1" applyAlignment="1">
      <alignment horizontal="left"/>
    </xf>
    <xf numFmtId="165" fontId="0" fillId="4" borderId="3" xfId="1" applyNumberFormat="1" applyFont="1" applyFill="1" applyBorder="1"/>
    <xf numFmtId="0" fontId="0" fillId="4" borderId="3" xfId="0" applyFill="1" applyBorder="1"/>
    <xf numFmtId="165" fontId="0" fillId="4" borderId="0" xfId="1" applyNumberFormat="1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165" fontId="0" fillId="3" borderId="2" xfId="1" applyNumberFormat="1" applyFont="1" applyFill="1" applyBorder="1"/>
    <xf numFmtId="167" fontId="0" fillId="4" borderId="3" xfId="2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7F807-1DD8-414D-B69F-818E5561B34C}">
  <dimension ref="A1:AC35"/>
  <sheetViews>
    <sheetView tabSelected="1" workbookViewId="0">
      <selection activeCell="A2" sqref="A2"/>
    </sheetView>
  </sheetViews>
  <sheetFormatPr defaultRowHeight="15"/>
  <cols>
    <col min="1" max="1" width="13.5703125" style="32" customWidth="1"/>
    <col min="2" max="5" width="10.5703125" customWidth="1"/>
    <col min="6" max="6" width="11.140625" customWidth="1"/>
    <col min="7" max="7" width="11.28515625" customWidth="1"/>
    <col min="8" max="9" width="10.5703125" customWidth="1"/>
    <col min="10" max="10" width="1.7109375" customWidth="1"/>
    <col min="11" max="11" width="10.7109375" customWidth="1"/>
    <col min="12" max="13" width="11.42578125" customWidth="1"/>
    <col min="14" max="15" width="10.7109375" customWidth="1"/>
    <col min="16" max="16" width="1.85546875" customWidth="1"/>
    <col min="17" max="17" width="10.5703125" customWidth="1"/>
    <col min="18" max="18" width="11.5703125" customWidth="1"/>
    <col min="19" max="19" width="12" customWidth="1"/>
    <col min="20" max="21" width="10.5703125" customWidth="1"/>
    <col min="22" max="22" width="1.7109375" customWidth="1"/>
    <col min="23" max="29" width="10.5703125" customWidth="1"/>
  </cols>
  <sheetData>
    <row r="1" spans="1:29">
      <c r="B1" s="73">
        <v>44896</v>
      </c>
      <c r="C1" s="74"/>
      <c r="D1" s="74"/>
      <c r="E1" s="74"/>
      <c r="F1" s="74"/>
      <c r="G1" s="74"/>
      <c r="H1" s="74"/>
      <c r="I1" s="74"/>
      <c r="J1" s="22"/>
      <c r="K1" s="73">
        <v>45261</v>
      </c>
      <c r="L1" s="73"/>
      <c r="M1" s="73"/>
      <c r="N1" s="74"/>
      <c r="O1" s="74"/>
      <c r="P1" s="22"/>
      <c r="Q1" s="73">
        <v>45627</v>
      </c>
      <c r="R1" s="73"/>
      <c r="S1" s="73"/>
      <c r="T1" s="73"/>
      <c r="U1" s="73"/>
      <c r="V1" s="1"/>
      <c r="W1" s="1"/>
      <c r="X1" s="74" t="s">
        <v>0</v>
      </c>
      <c r="Y1" s="74"/>
      <c r="Z1" s="74"/>
      <c r="AA1" s="74"/>
      <c r="AB1" s="74"/>
      <c r="AC1" s="74"/>
    </row>
    <row r="2" spans="1:29" ht="45">
      <c r="A2" s="7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3"/>
      <c r="K2" s="4" t="s">
        <v>10</v>
      </c>
      <c r="L2" s="2" t="s">
        <v>6</v>
      </c>
      <c r="M2" s="2" t="s">
        <v>7</v>
      </c>
      <c r="N2" s="5" t="s">
        <v>9</v>
      </c>
      <c r="O2" s="3" t="s">
        <v>11</v>
      </c>
      <c r="P2" s="33"/>
      <c r="Q2" s="4" t="s">
        <v>10</v>
      </c>
      <c r="R2" s="2" t="s">
        <v>6</v>
      </c>
      <c r="S2" s="2" t="s">
        <v>7</v>
      </c>
      <c r="T2" s="5" t="s">
        <v>9</v>
      </c>
      <c r="U2" s="3" t="s">
        <v>11</v>
      </c>
      <c r="W2" s="3" t="s">
        <v>12</v>
      </c>
      <c r="X2" s="3" t="s">
        <v>13</v>
      </c>
      <c r="Y2" s="3" t="s">
        <v>14</v>
      </c>
      <c r="Z2" s="3" t="s">
        <v>15</v>
      </c>
      <c r="AA2" s="6" t="s">
        <v>16</v>
      </c>
      <c r="AB2" s="6" t="s">
        <v>17</v>
      </c>
      <c r="AC2" s="6" t="s">
        <v>18</v>
      </c>
    </row>
    <row r="3" spans="1:29">
      <c r="A3" s="34" t="s">
        <v>19</v>
      </c>
      <c r="B3" s="35">
        <f>C3-500</f>
        <v>62332</v>
      </c>
      <c r="C3" s="7">
        <v>62832</v>
      </c>
      <c r="D3" s="36">
        <f>C3+1000</f>
        <v>63832</v>
      </c>
      <c r="E3" s="8">
        <f t="shared" ref="E3:E29" si="0">D3*1.035</f>
        <v>66066.12</v>
      </c>
      <c r="F3" s="10"/>
      <c r="G3" s="54">
        <f>E3+F3</f>
        <v>66066.12</v>
      </c>
      <c r="H3" s="9">
        <f t="shared" ref="H3:H29" si="1">(G3-B3)/B3</f>
        <v>5.9906949881280806E-2</v>
      </c>
      <c r="I3" s="10">
        <v>1000</v>
      </c>
      <c r="J3" s="24"/>
      <c r="K3" s="37">
        <f>G3*1.03</f>
        <v>68048.103600000002</v>
      </c>
      <c r="L3" s="37"/>
      <c r="M3" s="54">
        <f>K3+L3</f>
        <v>68048.103600000002</v>
      </c>
      <c r="N3" s="11">
        <v>500</v>
      </c>
      <c r="O3" s="12">
        <f t="shared" ref="O3:O29" si="2">(M3-G3)/G3</f>
        <v>3.0000000000000106E-2</v>
      </c>
      <c r="P3" s="33"/>
      <c r="Q3" s="37">
        <f>M3*1.03</f>
        <v>70089.546708000009</v>
      </c>
      <c r="R3" s="37"/>
      <c r="S3" s="54">
        <f>Q3+R3</f>
        <v>70089.546708000009</v>
      </c>
      <c r="T3" s="11">
        <v>500</v>
      </c>
      <c r="U3" s="12">
        <f t="shared" ref="U3:U29" si="3">(S3-M3)/M3</f>
        <v>3.00000000000001E-2</v>
      </c>
      <c r="W3" s="38">
        <f>S3-B3</f>
        <v>7757.5467080000089</v>
      </c>
      <c r="X3" s="13">
        <f t="shared" ref="X3:X29" si="4">(S3-B3)/B3</f>
        <v>0.12445528312905103</v>
      </c>
      <c r="Y3" s="13">
        <f t="shared" ref="Y3:Y33" si="5">(AC3-B3)/B3</f>
        <v>8.2143749999999835E-2</v>
      </c>
      <c r="Z3" s="14">
        <f t="shared" ref="Z3:Z29" si="6">Q3-AC3</f>
        <v>2637.362483000019</v>
      </c>
      <c r="AA3" s="39">
        <f t="shared" ref="AA3:AA29" si="7">B3*1.025</f>
        <v>63890.299999999996</v>
      </c>
      <c r="AB3" s="39">
        <f t="shared" ref="AB3:AB29" si="8">AA3*1.025</f>
        <v>65487.557499999988</v>
      </c>
      <c r="AC3" s="39">
        <f t="shared" ref="AC3:AC29" si="9">AB3*1.03</f>
        <v>67452.18422499999</v>
      </c>
    </row>
    <row r="4" spans="1:29">
      <c r="A4" s="34" t="s">
        <v>20</v>
      </c>
      <c r="B4" s="54">
        <v>64901</v>
      </c>
      <c r="C4" s="40">
        <f>B4+500</f>
        <v>65401</v>
      </c>
      <c r="D4" s="36">
        <f>C4+1000</f>
        <v>66401</v>
      </c>
      <c r="E4" s="8">
        <f t="shared" si="0"/>
        <v>68725.034999999989</v>
      </c>
      <c r="F4" s="10">
        <v>1250</v>
      </c>
      <c r="G4" s="54">
        <f t="shared" ref="G4:G29" si="10">E4+F4</f>
        <v>69975.034999999989</v>
      </c>
      <c r="H4" s="9">
        <f t="shared" si="1"/>
        <v>7.8181152832775908E-2</v>
      </c>
      <c r="I4" s="10">
        <v>1000</v>
      </c>
      <c r="J4" s="24"/>
      <c r="K4" s="37">
        <f t="shared" ref="K4:K29" si="11">G4*1.03</f>
        <v>72074.286049999995</v>
      </c>
      <c r="L4" s="37">
        <v>250</v>
      </c>
      <c r="M4" s="54">
        <f t="shared" ref="M4:M35" si="12">K4+L4</f>
        <v>72324.286049999995</v>
      </c>
      <c r="N4" s="11">
        <v>500</v>
      </c>
      <c r="O4" s="12">
        <f t="shared" si="2"/>
        <v>3.3572702750345268E-2</v>
      </c>
      <c r="P4" s="33"/>
      <c r="Q4" s="37">
        <f t="shared" ref="Q4:Q29" si="13">M4*1.03</f>
        <v>74494.014631500002</v>
      </c>
      <c r="R4" s="37">
        <v>250</v>
      </c>
      <c r="S4" s="54">
        <f t="shared" ref="S4:S35" si="14">Q4+R4</f>
        <v>74744.014631500002</v>
      </c>
      <c r="T4" s="11">
        <v>500</v>
      </c>
      <c r="U4" s="12">
        <f t="shared" si="3"/>
        <v>3.3456653548258664E-2</v>
      </c>
      <c r="W4" s="38">
        <f t="shared" ref="W4:W29" si="15">Q4-B4</f>
        <v>9593.014631500002</v>
      </c>
      <c r="X4" s="13">
        <f t="shared" si="4"/>
        <v>0.15166198720358703</v>
      </c>
      <c r="Y4" s="13">
        <f t="shared" si="5"/>
        <v>8.2143749999999807E-2</v>
      </c>
      <c r="Z4" s="14">
        <f t="shared" si="6"/>
        <v>4261.8031127500144</v>
      </c>
      <c r="AA4" s="39">
        <f t="shared" si="7"/>
        <v>66523.524999999994</v>
      </c>
      <c r="AB4" s="39">
        <f t="shared" si="8"/>
        <v>68186.613124999989</v>
      </c>
      <c r="AC4" s="39">
        <f t="shared" si="9"/>
        <v>70232.211518749988</v>
      </c>
    </row>
    <row r="5" spans="1:29">
      <c r="A5" s="34" t="s">
        <v>21</v>
      </c>
      <c r="B5" s="54">
        <v>69007</v>
      </c>
      <c r="C5" s="40">
        <f>B5+500</f>
        <v>69507</v>
      </c>
      <c r="D5" s="36">
        <f>C5+1000</f>
        <v>70507</v>
      </c>
      <c r="E5" s="8">
        <f t="shared" si="0"/>
        <v>72974.744999999995</v>
      </c>
      <c r="F5" s="10">
        <v>1250</v>
      </c>
      <c r="G5" s="54">
        <f t="shared" si="10"/>
        <v>74224.744999999995</v>
      </c>
      <c r="H5" s="9">
        <f t="shared" si="1"/>
        <v>7.5611821989073499E-2</v>
      </c>
      <c r="I5" s="10">
        <v>1000</v>
      </c>
      <c r="J5" s="24"/>
      <c r="K5" s="37">
        <f t="shared" si="11"/>
        <v>76451.487349999996</v>
      </c>
      <c r="L5" s="37"/>
      <c r="M5" s="54">
        <f t="shared" si="12"/>
        <v>76451.487349999996</v>
      </c>
      <c r="N5" s="11">
        <v>500</v>
      </c>
      <c r="O5" s="12">
        <f t="shared" si="2"/>
        <v>3.0000000000000009E-2</v>
      </c>
      <c r="P5" s="33"/>
      <c r="Q5" s="37">
        <f t="shared" si="13"/>
        <v>78745.0319705</v>
      </c>
      <c r="R5" s="37"/>
      <c r="S5" s="54">
        <f t="shared" si="14"/>
        <v>78745.0319705</v>
      </c>
      <c r="T5" s="11">
        <v>500</v>
      </c>
      <c r="U5" s="12">
        <f t="shared" si="3"/>
        <v>3.0000000000000058E-2</v>
      </c>
      <c r="W5" s="38">
        <f t="shared" si="15"/>
        <v>9738.0319705000002</v>
      </c>
      <c r="X5" s="13">
        <f t="shared" si="4"/>
        <v>0.14111658194820814</v>
      </c>
      <c r="Y5" s="13">
        <f t="shared" si="5"/>
        <v>8.2143749999999766E-2</v>
      </c>
      <c r="Z5" s="14">
        <f t="shared" si="6"/>
        <v>4069.5382142500166</v>
      </c>
      <c r="AA5" s="39">
        <f t="shared" si="7"/>
        <v>70732.174999999988</v>
      </c>
      <c r="AB5" s="39">
        <f t="shared" si="8"/>
        <v>72500.479374999981</v>
      </c>
      <c r="AC5" s="39">
        <f t="shared" si="9"/>
        <v>74675.493756249984</v>
      </c>
    </row>
    <row r="6" spans="1:29">
      <c r="A6" s="34" t="s">
        <v>22</v>
      </c>
      <c r="B6" s="54">
        <v>73151</v>
      </c>
      <c r="C6" s="41"/>
      <c r="D6" s="36">
        <f t="shared" ref="D6:D23" si="16">B6+1000</f>
        <v>74151</v>
      </c>
      <c r="E6" s="8">
        <f t="shared" si="0"/>
        <v>76746.284999999989</v>
      </c>
      <c r="F6" s="10"/>
      <c r="G6" s="54">
        <f t="shared" si="10"/>
        <v>76746.284999999989</v>
      </c>
      <c r="H6" s="9">
        <f t="shared" si="1"/>
        <v>4.9148815463903282E-2</v>
      </c>
      <c r="I6" s="10"/>
      <c r="J6" s="24"/>
      <c r="K6" s="37">
        <f t="shared" si="11"/>
        <v>79048.673549999992</v>
      </c>
      <c r="L6" s="37"/>
      <c r="M6" s="54">
        <f t="shared" si="12"/>
        <v>79048.673549999992</v>
      </c>
      <c r="N6" s="11"/>
      <c r="O6" s="12">
        <f t="shared" si="2"/>
        <v>3.0000000000000047E-2</v>
      </c>
      <c r="P6" s="33"/>
      <c r="Q6" s="37">
        <f t="shared" si="13"/>
        <v>81420.133756499999</v>
      </c>
      <c r="R6" s="37"/>
      <c r="S6" s="54">
        <f t="shared" si="14"/>
        <v>81420.133756499999</v>
      </c>
      <c r="T6" s="11"/>
      <c r="U6" s="12">
        <f t="shared" si="3"/>
        <v>3.0000000000000093E-2</v>
      </c>
      <c r="W6" s="38">
        <f t="shared" si="15"/>
        <v>8269.1337564999994</v>
      </c>
      <c r="X6" s="13">
        <f t="shared" si="4"/>
        <v>0.11304197832565514</v>
      </c>
      <c r="Y6" s="13">
        <f t="shared" si="5"/>
        <v>8.2143749999999904E-2</v>
      </c>
      <c r="Z6" s="14">
        <f t="shared" si="6"/>
        <v>2260.236300250006</v>
      </c>
      <c r="AA6" s="39">
        <f t="shared" si="7"/>
        <v>74979.774999999994</v>
      </c>
      <c r="AB6" s="39">
        <f t="shared" si="8"/>
        <v>76854.269374999989</v>
      </c>
      <c r="AC6" s="39">
        <f t="shared" si="9"/>
        <v>79159.897456249993</v>
      </c>
    </row>
    <row r="7" spans="1:29">
      <c r="A7" s="34" t="s">
        <v>23</v>
      </c>
      <c r="B7" s="54">
        <v>77289</v>
      </c>
      <c r="C7" s="41"/>
      <c r="D7" s="36">
        <f t="shared" si="16"/>
        <v>78289</v>
      </c>
      <c r="E7" s="8">
        <f t="shared" si="0"/>
        <v>81029.114999999991</v>
      </c>
      <c r="F7" s="10"/>
      <c r="G7" s="54">
        <f t="shared" si="10"/>
        <v>81029.114999999991</v>
      </c>
      <c r="H7" s="9">
        <f t="shared" si="1"/>
        <v>4.839129759732938E-2</v>
      </c>
      <c r="I7" s="10"/>
      <c r="J7" s="24"/>
      <c r="K7" s="37">
        <f t="shared" si="11"/>
        <v>83459.98844999999</v>
      </c>
      <c r="L7" s="37"/>
      <c r="M7" s="54">
        <f t="shared" si="12"/>
        <v>83459.98844999999</v>
      </c>
      <c r="N7" s="11"/>
      <c r="O7" s="12">
        <f t="shared" si="2"/>
        <v>2.9999999999999992E-2</v>
      </c>
      <c r="P7" s="33"/>
      <c r="Q7" s="37">
        <f t="shared" si="13"/>
        <v>85963.788103499988</v>
      </c>
      <c r="R7" s="37"/>
      <c r="S7" s="54">
        <f t="shared" si="14"/>
        <v>85963.788103499988</v>
      </c>
      <c r="T7" s="11"/>
      <c r="U7" s="12">
        <f t="shared" si="3"/>
        <v>2.9999999999999985E-2</v>
      </c>
      <c r="W7" s="38">
        <f t="shared" si="15"/>
        <v>8674.7881034999882</v>
      </c>
      <c r="X7" s="13">
        <f t="shared" si="4"/>
        <v>0.11223832762100672</v>
      </c>
      <c r="Y7" s="13">
        <f t="shared" si="5"/>
        <v>8.2143749999999821E-2</v>
      </c>
      <c r="Z7" s="14">
        <f t="shared" si="6"/>
        <v>2325.9798097500025</v>
      </c>
      <c r="AA7" s="39">
        <f t="shared" si="7"/>
        <v>79221.224999999991</v>
      </c>
      <c r="AB7" s="39">
        <f t="shared" si="8"/>
        <v>81201.755624999991</v>
      </c>
      <c r="AC7" s="39">
        <f t="shared" si="9"/>
        <v>83637.808293749986</v>
      </c>
    </row>
    <row r="8" spans="1:29">
      <c r="A8" s="34" t="s">
        <v>24</v>
      </c>
      <c r="B8" s="54">
        <v>77597</v>
      </c>
      <c r="C8" s="41"/>
      <c r="D8" s="36">
        <f t="shared" si="16"/>
        <v>78597</v>
      </c>
      <c r="E8" s="8">
        <f t="shared" si="0"/>
        <v>81347.89499999999</v>
      </c>
      <c r="F8" s="10">
        <v>500</v>
      </c>
      <c r="G8" s="54">
        <f t="shared" si="10"/>
        <v>81847.89499999999</v>
      </c>
      <c r="H8" s="9">
        <f t="shared" si="1"/>
        <v>5.4781692591208291E-2</v>
      </c>
      <c r="I8" s="10"/>
      <c r="J8" s="24"/>
      <c r="K8" s="37">
        <f t="shared" si="11"/>
        <v>84303.331849999988</v>
      </c>
      <c r="L8" s="37"/>
      <c r="M8" s="54">
        <f t="shared" si="12"/>
        <v>84303.331849999988</v>
      </c>
      <c r="N8" s="11"/>
      <c r="O8" s="12">
        <f t="shared" si="2"/>
        <v>2.9999999999999982E-2</v>
      </c>
      <c r="P8" s="33"/>
      <c r="Q8" s="37">
        <f t="shared" si="13"/>
        <v>86832.431805499989</v>
      </c>
      <c r="R8" s="37"/>
      <c r="S8" s="54">
        <f t="shared" si="14"/>
        <v>86832.431805499989</v>
      </c>
      <c r="T8" s="11"/>
      <c r="U8" s="12">
        <f t="shared" si="3"/>
        <v>3.0000000000000023E-2</v>
      </c>
      <c r="W8" s="38">
        <f t="shared" si="15"/>
        <v>9235.4318054999894</v>
      </c>
      <c r="X8" s="13">
        <f t="shared" si="4"/>
        <v>0.11901789767001288</v>
      </c>
      <c r="Y8" s="13">
        <f t="shared" si="5"/>
        <v>8.2143749999999641E-2</v>
      </c>
      <c r="Z8" s="14">
        <f t="shared" si="6"/>
        <v>2861.3232367500168</v>
      </c>
      <c r="AA8" s="39">
        <f t="shared" si="7"/>
        <v>79536.924999999988</v>
      </c>
      <c r="AB8" s="39">
        <f t="shared" si="8"/>
        <v>81525.348124999975</v>
      </c>
      <c r="AC8" s="39">
        <f t="shared" si="9"/>
        <v>83971.108568749973</v>
      </c>
    </row>
    <row r="9" spans="1:29">
      <c r="A9" s="42" t="s">
        <v>25</v>
      </c>
      <c r="B9" s="55">
        <v>81388</v>
      </c>
      <c r="C9" s="43"/>
      <c r="D9" s="44">
        <f t="shared" si="16"/>
        <v>82388</v>
      </c>
      <c r="E9" s="15">
        <f t="shared" si="0"/>
        <v>85271.579999999987</v>
      </c>
      <c r="F9" s="17"/>
      <c r="G9" s="55">
        <f t="shared" si="10"/>
        <v>85271.579999999987</v>
      </c>
      <c r="H9" s="16">
        <f t="shared" si="1"/>
        <v>4.7716862436722698E-2</v>
      </c>
      <c r="I9" s="17"/>
      <c r="J9" s="64"/>
      <c r="K9" s="45">
        <f t="shared" si="11"/>
        <v>87829.727399999989</v>
      </c>
      <c r="L9" s="45"/>
      <c r="M9" s="55">
        <f t="shared" si="12"/>
        <v>87829.727399999989</v>
      </c>
      <c r="N9" s="18"/>
      <c r="O9" s="19">
        <f t="shared" si="2"/>
        <v>3.0000000000000023E-2</v>
      </c>
      <c r="P9" s="65"/>
      <c r="Q9" s="45">
        <f t="shared" si="13"/>
        <v>90464.619221999994</v>
      </c>
      <c r="R9" s="45"/>
      <c r="S9" s="55">
        <f t="shared" si="14"/>
        <v>90464.619221999994</v>
      </c>
      <c r="T9" s="18"/>
      <c r="U9" s="19">
        <f t="shared" si="3"/>
        <v>3.0000000000000061E-2</v>
      </c>
      <c r="V9" s="66"/>
      <c r="W9" s="46">
        <f t="shared" si="15"/>
        <v>9076.6192219999939</v>
      </c>
      <c r="X9" s="20">
        <f t="shared" si="4"/>
        <v>0.1115228193591192</v>
      </c>
      <c r="Y9" s="20">
        <f t="shared" si="5"/>
        <v>8.2143749999999946E-2</v>
      </c>
      <c r="Z9" s="21">
        <f t="shared" si="6"/>
        <v>2391.1036969999986</v>
      </c>
      <c r="AA9" s="47">
        <f t="shared" si="7"/>
        <v>83422.7</v>
      </c>
      <c r="AB9" s="47">
        <f t="shared" si="8"/>
        <v>85508.267499999987</v>
      </c>
      <c r="AC9" s="47">
        <f t="shared" si="9"/>
        <v>88073.515524999995</v>
      </c>
    </row>
    <row r="10" spans="1:29">
      <c r="A10" s="42" t="s">
        <v>26</v>
      </c>
      <c r="B10" s="55">
        <v>85472</v>
      </c>
      <c r="C10" s="43"/>
      <c r="D10" s="44">
        <f t="shared" si="16"/>
        <v>86472</v>
      </c>
      <c r="E10" s="15">
        <f t="shared" si="0"/>
        <v>89498.51999999999</v>
      </c>
      <c r="F10" s="17"/>
      <c r="G10" s="55">
        <f t="shared" si="10"/>
        <v>89498.51999999999</v>
      </c>
      <c r="H10" s="16">
        <f t="shared" si="1"/>
        <v>4.7109228753275806E-2</v>
      </c>
      <c r="I10" s="17"/>
      <c r="J10" s="64"/>
      <c r="K10" s="45">
        <f t="shared" si="11"/>
        <v>92183.475599999991</v>
      </c>
      <c r="L10" s="45"/>
      <c r="M10" s="55">
        <f t="shared" si="12"/>
        <v>92183.475599999991</v>
      </c>
      <c r="N10" s="18"/>
      <c r="O10" s="19">
        <f t="shared" si="2"/>
        <v>3.0000000000000016E-2</v>
      </c>
      <c r="P10" s="65"/>
      <c r="Q10" s="45">
        <f t="shared" si="13"/>
        <v>94948.979867999995</v>
      </c>
      <c r="R10" s="45"/>
      <c r="S10" s="55">
        <f t="shared" si="14"/>
        <v>94948.979867999995</v>
      </c>
      <c r="T10" s="18"/>
      <c r="U10" s="19">
        <f t="shared" si="3"/>
        <v>3.0000000000000047E-2</v>
      </c>
      <c r="V10" s="66"/>
      <c r="W10" s="46">
        <f t="shared" si="15"/>
        <v>9476.9798679999949</v>
      </c>
      <c r="X10" s="20">
        <f t="shared" si="4"/>
        <v>0.11087818078435037</v>
      </c>
      <c r="Y10" s="20">
        <f t="shared" si="5"/>
        <v>8.214374999999971E-2</v>
      </c>
      <c r="Z10" s="21">
        <f t="shared" si="6"/>
        <v>2455.9892680000194</v>
      </c>
      <c r="AA10" s="47">
        <f t="shared" si="7"/>
        <v>87608.799999999988</v>
      </c>
      <c r="AB10" s="47">
        <f t="shared" si="8"/>
        <v>89799.019999999975</v>
      </c>
      <c r="AC10" s="47">
        <f t="shared" si="9"/>
        <v>92492.990599999976</v>
      </c>
    </row>
    <row r="11" spans="1:29">
      <c r="A11" s="42" t="s">
        <v>27</v>
      </c>
      <c r="B11" s="55">
        <v>89556</v>
      </c>
      <c r="C11" s="43"/>
      <c r="D11" s="44">
        <f t="shared" si="16"/>
        <v>90556</v>
      </c>
      <c r="E11" s="15">
        <f t="shared" si="0"/>
        <v>93725.459999999992</v>
      </c>
      <c r="F11" s="17"/>
      <c r="G11" s="55">
        <f t="shared" si="10"/>
        <v>93725.459999999992</v>
      </c>
      <c r="H11" s="16">
        <f t="shared" si="1"/>
        <v>4.6557014605386485E-2</v>
      </c>
      <c r="I11" s="17"/>
      <c r="J11" s="64"/>
      <c r="K11" s="45">
        <f t="shared" si="11"/>
        <v>96537.223799999992</v>
      </c>
      <c r="L11" s="45"/>
      <c r="M11" s="55">
        <f t="shared" si="12"/>
        <v>96537.223799999992</v>
      </c>
      <c r="N11" s="18"/>
      <c r="O11" s="19">
        <f t="shared" si="2"/>
        <v>3.0000000000000009E-2</v>
      </c>
      <c r="P11" s="65"/>
      <c r="Q11" s="45">
        <f t="shared" si="13"/>
        <v>99433.340513999996</v>
      </c>
      <c r="R11" s="45"/>
      <c r="S11" s="55">
        <f t="shared" si="14"/>
        <v>99433.340513999996</v>
      </c>
      <c r="T11" s="18"/>
      <c r="U11" s="19">
        <f t="shared" si="3"/>
        <v>3.0000000000000037E-2</v>
      </c>
      <c r="V11" s="66"/>
      <c r="W11" s="46">
        <f t="shared" si="15"/>
        <v>9877.3405139999959</v>
      </c>
      <c r="X11" s="20">
        <f t="shared" si="4"/>
        <v>0.11029233679485458</v>
      </c>
      <c r="Y11" s="20">
        <f t="shared" si="5"/>
        <v>8.2143749999999988E-2</v>
      </c>
      <c r="Z11" s="21">
        <f t="shared" si="6"/>
        <v>2520.8748389999964</v>
      </c>
      <c r="AA11" s="47">
        <f t="shared" si="7"/>
        <v>91794.9</v>
      </c>
      <c r="AB11" s="47">
        <f t="shared" si="8"/>
        <v>94089.772499999992</v>
      </c>
      <c r="AC11" s="47">
        <f t="shared" si="9"/>
        <v>96912.465674999999</v>
      </c>
    </row>
    <row r="12" spans="1:29">
      <c r="A12" s="42" t="s">
        <v>28</v>
      </c>
      <c r="B12" s="55">
        <v>93650</v>
      </c>
      <c r="C12" s="43"/>
      <c r="D12" s="44">
        <f t="shared" si="16"/>
        <v>94650</v>
      </c>
      <c r="E12" s="15">
        <f t="shared" si="0"/>
        <v>97962.749999999985</v>
      </c>
      <c r="F12" s="17"/>
      <c r="G12" s="55">
        <f t="shared" si="10"/>
        <v>97962.749999999985</v>
      </c>
      <c r="H12" s="16">
        <f t="shared" si="1"/>
        <v>4.6051788574479287E-2</v>
      </c>
      <c r="I12" s="17"/>
      <c r="J12" s="64"/>
      <c r="K12" s="45">
        <f t="shared" si="11"/>
        <v>100901.63249999999</v>
      </c>
      <c r="L12" s="45"/>
      <c r="M12" s="55">
        <f t="shared" si="12"/>
        <v>100901.63249999999</v>
      </c>
      <c r="N12" s="18"/>
      <c r="O12" s="19">
        <f t="shared" si="2"/>
        <v>3.0000000000000075E-2</v>
      </c>
      <c r="P12" s="65"/>
      <c r="Q12" s="45">
        <f t="shared" si="13"/>
        <v>103928.68147499999</v>
      </c>
      <c r="R12" s="45"/>
      <c r="S12" s="55">
        <f t="shared" si="14"/>
        <v>103928.68147499999</v>
      </c>
      <c r="T12" s="18"/>
      <c r="U12" s="19">
        <f t="shared" si="3"/>
        <v>2.9999999999999982E-2</v>
      </c>
      <c r="V12" s="66"/>
      <c r="W12" s="46">
        <f t="shared" si="15"/>
        <v>10278.68147499999</v>
      </c>
      <c r="X12" s="20">
        <f t="shared" si="4"/>
        <v>0.10975634249866514</v>
      </c>
      <c r="Y12" s="20">
        <f t="shared" si="5"/>
        <v>8.2143749999999738E-2</v>
      </c>
      <c r="Z12" s="21">
        <f t="shared" si="6"/>
        <v>2585.9192875000153</v>
      </c>
      <c r="AA12" s="47">
        <f t="shared" si="7"/>
        <v>95991.249999999985</v>
      </c>
      <c r="AB12" s="47">
        <f t="shared" si="8"/>
        <v>98391.031249999971</v>
      </c>
      <c r="AC12" s="47">
        <f t="shared" si="9"/>
        <v>101342.76218749997</v>
      </c>
    </row>
    <row r="13" spans="1:29">
      <c r="A13" s="42" t="s">
        <v>29</v>
      </c>
      <c r="B13" s="55">
        <v>97728</v>
      </c>
      <c r="C13" s="43"/>
      <c r="D13" s="44">
        <f t="shared" si="16"/>
        <v>98728</v>
      </c>
      <c r="E13" s="15">
        <f t="shared" si="0"/>
        <v>102183.48</v>
      </c>
      <c r="F13" s="17"/>
      <c r="G13" s="55">
        <f t="shared" si="10"/>
        <v>102183.48</v>
      </c>
      <c r="H13" s="16">
        <f t="shared" si="1"/>
        <v>4.5590618860510766E-2</v>
      </c>
      <c r="I13" s="17"/>
      <c r="J13" s="64"/>
      <c r="K13" s="45">
        <f t="shared" si="11"/>
        <v>105248.9844</v>
      </c>
      <c r="L13" s="45"/>
      <c r="M13" s="55">
        <f t="shared" si="12"/>
        <v>105248.9844</v>
      </c>
      <c r="N13" s="18"/>
      <c r="O13" s="19">
        <f t="shared" si="2"/>
        <v>3.0000000000000054E-2</v>
      </c>
      <c r="P13" s="65"/>
      <c r="Q13" s="45">
        <f t="shared" si="13"/>
        <v>108406.453932</v>
      </c>
      <c r="R13" s="45"/>
      <c r="S13" s="55">
        <f t="shared" si="14"/>
        <v>108406.453932</v>
      </c>
      <c r="T13" s="18"/>
      <c r="U13" s="19">
        <f t="shared" si="3"/>
        <v>3.0000000000000027E-2</v>
      </c>
      <c r="V13" s="66"/>
      <c r="W13" s="46">
        <f t="shared" si="15"/>
        <v>10678.453932000004</v>
      </c>
      <c r="X13" s="20">
        <f t="shared" si="4"/>
        <v>0.10926708754911596</v>
      </c>
      <c r="Y13" s="20">
        <f t="shared" si="5"/>
        <v>8.2143749999999807E-2</v>
      </c>
      <c r="Z13" s="21">
        <f t="shared" si="6"/>
        <v>2650.7095320000226</v>
      </c>
      <c r="AA13" s="47">
        <f t="shared" si="7"/>
        <v>100171.2</v>
      </c>
      <c r="AB13" s="47">
        <f t="shared" si="8"/>
        <v>102675.47999999998</v>
      </c>
      <c r="AC13" s="47">
        <f t="shared" si="9"/>
        <v>105755.74439999998</v>
      </c>
    </row>
    <row r="14" spans="1:29">
      <c r="A14" s="42" t="s">
        <v>30</v>
      </c>
      <c r="B14" s="55">
        <v>99072</v>
      </c>
      <c r="C14" s="43"/>
      <c r="D14" s="44">
        <f t="shared" si="16"/>
        <v>100072</v>
      </c>
      <c r="E14" s="15">
        <f t="shared" si="0"/>
        <v>103574.51999999999</v>
      </c>
      <c r="F14" s="17">
        <v>2000</v>
      </c>
      <c r="G14" s="55">
        <f t="shared" si="10"/>
        <v>105574.51999999999</v>
      </c>
      <c r="H14" s="16">
        <f t="shared" si="1"/>
        <v>6.5634286175710488E-2</v>
      </c>
      <c r="I14" s="17"/>
      <c r="J14" s="64"/>
      <c r="K14" s="45">
        <f t="shared" si="11"/>
        <v>108741.75559999999</v>
      </c>
      <c r="L14" s="45">
        <v>250</v>
      </c>
      <c r="M14" s="55">
        <f t="shared" si="12"/>
        <v>108991.75559999999</v>
      </c>
      <c r="N14" s="18"/>
      <c r="O14" s="19">
        <f t="shared" si="2"/>
        <v>3.2367995611062218E-2</v>
      </c>
      <c r="P14" s="65"/>
      <c r="Q14" s="45">
        <f t="shared" si="13"/>
        <v>112261.50826799999</v>
      </c>
      <c r="R14" s="45">
        <v>250</v>
      </c>
      <c r="S14" s="55">
        <f t="shared" si="14"/>
        <v>112511.50826799999</v>
      </c>
      <c r="T14" s="18"/>
      <c r="U14" s="19">
        <f t="shared" si="3"/>
        <v>3.2293751473437146E-2</v>
      </c>
      <c r="V14" s="66"/>
      <c r="W14" s="46">
        <f t="shared" si="15"/>
        <v>13189.50826799999</v>
      </c>
      <c r="X14" s="20">
        <f t="shared" si="4"/>
        <v>0.13565395134851413</v>
      </c>
      <c r="Y14" s="20">
        <f t="shared" si="5"/>
        <v>8.2143749999999738E-2</v>
      </c>
      <c r="Z14" s="21">
        <f t="shared" si="6"/>
        <v>5051.3626680000161</v>
      </c>
      <c r="AA14" s="47">
        <f t="shared" si="7"/>
        <v>101548.79999999999</v>
      </c>
      <c r="AB14" s="47">
        <f t="shared" si="8"/>
        <v>104087.51999999997</v>
      </c>
      <c r="AC14" s="47">
        <f t="shared" si="9"/>
        <v>107210.14559999997</v>
      </c>
    </row>
    <row r="15" spans="1:29">
      <c r="A15" s="34" t="s">
        <v>31</v>
      </c>
      <c r="B15" s="54">
        <v>97728</v>
      </c>
      <c r="C15" s="41"/>
      <c r="D15" s="36">
        <f t="shared" si="16"/>
        <v>98728</v>
      </c>
      <c r="E15" s="8">
        <f t="shared" si="0"/>
        <v>102183.48</v>
      </c>
      <c r="F15" s="10">
        <v>2500</v>
      </c>
      <c r="G15" s="54">
        <f t="shared" si="10"/>
        <v>104683.48</v>
      </c>
      <c r="H15" s="9">
        <f t="shared" si="1"/>
        <v>7.1171823837590006E-2</v>
      </c>
      <c r="I15" s="10"/>
      <c r="J15" s="24"/>
      <c r="K15" s="37">
        <f t="shared" si="11"/>
        <v>107823.9844</v>
      </c>
      <c r="L15" s="37">
        <v>250</v>
      </c>
      <c r="M15" s="54">
        <f t="shared" si="12"/>
        <v>108073.9844</v>
      </c>
      <c r="N15" s="11"/>
      <c r="O15" s="12">
        <f t="shared" si="2"/>
        <v>3.2388151406506596E-2</v>
      </c>
      <c r="P15" s="33"/>
      <c r="Q15" s="37">
        <f t="shared" si="13"/>
        <v>111316.203932</v>
      </c>
      <c r="R15" s="37">
        <v>250</v>
      </c>
      <c r="S15" s="54">
        <f t="shared" si="14"/>
        <v>111566.203932</v>
      </c>
      <c r="T15" s="11"/>
      <c r="U15" s="12">
        <f t="shared" si="3"/>
        <v>3.2313230157913958E-2</v>
      </c>
      <c r="W15" s="38">
        <f t="shared" si="15"/>
        <v>13588.203932000004</v>
      </c>
      <c r="X15" s="13">
        <f t="shared" si="4"/>
        <v>0.1415991725196464</v>
      </c>
      <c r="Y15" s="13">
        <f t="shared" si="5"/>
        <v>8.2143749999999807E-2</v>
      </c>
      <c r="Z15" s="14">
        <f t="shared" si="6"/>
        <v>5560.4595320000226</v>
      </c>
      <c r="AA15" s="39">
        <f t="shared" si="7"/>
        <v>100171.2</v>
      </c>
      <c r="AB15" s="39">
        <f t="shared" si="8"/>
        <v>102675.47999999998</v>
      </c>
      <c r="AC15" s="39">
        <f t="shared" si="9"/>
        <v>105755.74439999998</v>
      </c>
    </row>
    <row r="16" spans="1:29">
      <c r="A16" s="34" t="s">
        <v>32</v>
      </c>
      <c r="B16" s="54">
        <v>101818</v>
      </c>
      <c r="C16" s="41"/>
      <c r="D16" s="36">
        <f t="shared" si="16"/>
        <v>102818</v>
      </c>
      <c r="E16" s="8">
        <f t="shared" si="0"/>
        <v>106416.62999999999</v>
      </c>
      <c r="F16" s="10"/>
      <c r="G16" s="54">
        <f t="shared" si="10"/>
        <v>106416.62999999999</v>
      </c>
      <c r="H16" s="9">
        <f t="shared" si="1"/>
        <v>4.5165196723565483E-2</v>
      </c>
      <c r="I16" s="10"/>
      <c r="J16" s="24"/>
      <c r="K16" s="37">
        <f t="shared" si="11"/>
        <v>109609.1289</v>
      </c>
      <c r="L16" s="37"/>
      <c r="M16" s="54">
        <f t="shared" si="12"/>
        <v>109609.1289</v>
      </c>
      <c r="N16" s="11"/>
      <c r="O16" s="12">
        <f t="shared" si="2"/>
        <v>3.0000000000000058E-2</v>
      </c>
      <c r="P16" s="33"/>
      <c r="Q16" s="37">
        <f t="shared" si="13"/>
        <v>112897.40276699999</v>
      </c>
      <c r="R16" s="37"/>
      <c r="S16" s="54">
        <f t="shared" si="14"/>
        <v>112897.40276699999</v>
      </c>
      <c r="T16" s="11"/>
      <c r="U16" s="12">
        <f t="shared" si="3"/>
        <v>2.9999999999999968E-2</v>
      </c>
      <c r="W16" s="38">
        <f t="shared" si="15"/>
        <v>11079.402766999992</v>
      </c>
      <c r="X16" s="13">
        <f t="shared" si="4"/>
        <v>0.10881575720403065</v>
      </c>
      <c r="Y16" s="13">
        <f t="shared" si="5"/>
        <v>8.2143749999999932E-2</v>
      </c>
      <c r="Z16" s="14">
        <f t="shared" si="6"/>
        <v>2715.6904294999986</v>
      </c>
      <c r="AA16" s="39">
        <f t="shared" si="7"/>
        <v>104363.45</v>
      </c>
      <c r="AB16" s="39">
        <f t="shared" si="8"/>
        <v>106972.53624999999</v>
      </c>
      <c r="AC16" s="39">
        <f t="shared" si="9"/>
        <v>110181.71233749999</v>
      </c>
    </row>
    <row r="17" spans="1:29">
      <c r="A17" s="34" t="s">
        <v>33</v>
      </c>
      <c r="B17" s="54">
        <v>104915</v>
      </c>
      <c r="C17" s="41"/>
      <c r="D17" s="36">
        <f t="shared" si="16"/>
        <v>105915</v>
      </c>
      <c r="E17" s="8">
        <f t="shared" si="0"/>
        <v>109622.02499999999</v>
      </c>
      <c r="F17" s="10"/>
      <c r="G17" s="54">
        <f t="shared" si="10"/>
        <v>109622.02499999999</v>
      </c>
      <c r="H17" s="9">
        <f t="shared" si="1"/>
        <v>4.4865128913882613E-2</v>
      </c>
      <c r="I17" s="10"/>
      <c r="J17" s="24"/>
      <c r="K17" s="37">
        <f t="shared" si="11"/>
        <v>112910.68575</v>
      </c>
      <c r="L17" s="37"/>
      <c r="M17" s="54">
        <f t="shared" si="12"/>
        <v>112910.68575</v>
      </c>
      <c r="N17" s="11"/>
      <c r="O17" s="12">
        <f t="shared" si="2"/>
        <v>3.0000000000000093E-2</v>
      </c>
      <c r="P17" s="33"/>
      <c r="Q17" s="37">
        <f t="shared" si="13"/>
        <v>116298.0063225</v>
      </c>
      <c r="R17" s="37"/>
      <c r="S17" s="54">
        <f t="shared" si="14"/>
        <v>116298.0063225</v>
      </c>
      <c r="T17" s="11"/>
      <c r="U17" s="12">
        <f t="shared" si="3"/>
        <v>3.0000000000000006E-2</v>
      </c>
      <c r="W17" s="38">
        <f t="shared" si="15"/>
        <v>11383.006322500005</v>
      </c>
      <c r="X17" s="13">
        <f t="shared" si="4"/>
        <v>0.10849741526473816</v>
      </c>
      <c r="Y17" s="13">
        <f t="shared" si="5"/>
        <v>8.2143749999999766E-2</v>
      </c>
      <c r="Z17" s="14">
        <f t="shared" si="6"/>
        <v>2764.8947912500298</v>
      </c>
      <c r="AA17" s="39">
        <f t="shared" si="7"/>
        <v>107537.87499999999</v>
      </c>
      <c r="AB17" s="39">
        <f t="shared" si="8"/>
        <v>110226.32187499998</v>
      </c>
      <c r="AC17" s="39">
        <f t="shared" si="9"/>
        <v>113533.11153124998</v>
      </c>
    </row>
    <row r="18" spans="1:29">
      <c r="A18" s="34" t="s">
        <v>34</v>
      </c>
      <c r="B18" s="54">
        <v>106293</v>
      </c>
      <c r="C18" s="41"/>
      <c r="D18" s="36">
        <f t="shared" si="16"/>
        <v>107293</v>
      </c>
      <c r="E18" s="8">
        <f t="shared" si="0"/>
        <v>111048.25499999999</v>
      </c>
      <c r="F18" s="10">
        <v>2000</v>
      </c>
      <c r="G18" s="54">
        <f t="shared" si="10"/>
        <v>113048.25499999999</v>
      </c>
      <c r="H18" s="9">
        <f t="shared" si="1"/>
        <v>6.3553150254485144E-2</v>
      </c>
      <c r="I18" s="10"/>
      <c r="J18" s="24"/>
      <c r="K18" s="37">
        <f t="shared" si="11"/>
        <v>116439.70264999999</v>
      </c>
      <c r="L18" s="37">
        <v>250</v>
      </c>
      <c r="M18" s="54">
        <f t="shared" si="12"/>
        <v>116689.70264999999</v>
      </c>
      <c r="N18" s="11"/>
      <c r="O18" s="12">
        <f t="shared" si="2"/>
        <v>3.2211445015228254E-2</v>
      </c>
      <c r="P18" s="33"/>
      <c r="Q18" s="37">
        <f t="shared" si="13"/>
        <v>120190.39372949999</v>
      </c>
      <c r="R18" s="37">
        <v>250</v>
      </c>
      <c r="S18" s="54">
        <f t="shared" si="14"/>
        <v>120440.39372949999</v>
      </c>
      <c r="T18" s="11"/>
      <c r="U18" s="12">
        <f t="shared" si="3"/>
        <v>3.214243411648629E-2</v>
      </c>
      <c r="W18" s="38">
        <f t="shared" si="15"/>
        <v>13897.393729499992</v>
      </c>
      <c r="X18" s="13">
        <f t="shared" si="4"/>
        <v>0.13309807540948126</v>
      </c>
      <c r="Y18" s="13">
        <f t="shared" si="5"/>
        <v>8.2143749999999904E-2</v>
      </c>
      <c r="Z18" s="14">
        <f t="shared" si="6"/>
        <v>5166.0881107500027</v>
      </c>
      <c r="AA18" s="39">
        <f t="shared" si="7"/>
        <v>108950.325</v>
      </c>
      <c r="AB18" s="39">
        <f t="shared" si="8"/>
        <v>111674.08312499999</v>
      </c>
      <c r="AC18" s="39">
        <f t="shared" si="9"/>
        <v>115024.30561874999</v>
      </c>
    </row>
    <row r="19" spans="1:29">
      <c r="A19" s="34" t="s">
        <v>35</v>
      </c>
      <c r="B19" s="54">
        <v>108678</v>
      </c>
      <c r="C19" s="41"/>
      <c r="D19" s="36">
        <f t="shared" si="16"/>
        <v>109678</v>
      </c>
      <c r="E19" s="8">
        <f t="shared" si="0"/>
        <v>113516.73</v>
      </c>
      <c r="F19" s="10">
        <v>2000</v>
      </c>
      <c r="G19" s="54">
        <f t="shared" si="10"/>
        <v>115516.73</v>
      </c>
      <c r="H19" s="9">
        <f t="shared" si="1"/>
        <v>6.2926535269327705E-2</v>
      </c>
      <c r="I19" s="10"/>
      <c r="J19" s="24"/>
      <c r="K19" s="37">
        <f t="shared" si="11"/>
        <v>118982.2319</v>
      </c>
      <c r="L19" s="37">
        <v>250</v>
      </c>
      <c r="M19" s="54">
        <f t="shared" si="12"/>
        <v>119232.2319</v>
      </c>
      <c r="N19" s="11"/>
      <c r="O19" s="12">
        <f t="shared" si="2"/>
        <v>3.2164188685050235E-2</v>
      </c>
      <c r="P19" s="33"/>
      <c r="Q19" s="37">
        <f t="shared" si="13"/>
        <v>122809.198857</v>
      </c>
      <c r="R19" s="37">
        <v>250</v>
      </c>
      <c r="S19" s="54">
        <f t="shared" si="14"/>
        <v>123059.198857</v>
      </c>
      <c r="T19" s="11"/>
      <c r="U19" s="12">
        <f t="shared" si="3"/>
        <v>3.2096748471585029E-2</v>
      </c>
      <c r="W19" s="38">
        <f t="shared" si="15"/>
        <v>14131.198856999996</v>
      </c>
      <c r="X19" s="13">
        <f t="shared" si="4"/>
        <v>0.13232851963598885</v>
      </c>
      <c r="Y19" s="13">
        <f t="shared" si="5"/>
        <v>8.2143749999999807E-2</v>
      </c>
      <c r="Z19" s="14">
        <f t="shared" si="6"/>
        <v>5203.9803945000167</v>
      </c>
      <c r="AA19" s="39">
        <f t="shared" si="7"/>
        <v>111394.95</v>
      </c>
      <c r="AB19" s="39">
        <f t="shared" si="8"/>
        <v>114179.82374999998</v>
      </c>
      <c r="AC19" s="39">
        <f t="shared" si="9"/>
        <v>117605.21846249998</v>
      </c>
    </row>
    <row r="20" spans="1:29">
      <c r="A20" s="42" t="s">
        <v>36</v>
      </c>
      <c r="B20" s="55">
        <v>112713</v>
      </c>
      <c r="C20" s="43"/>
      <c r="D20" s="44">
        <f t="shared" si="16"/>
        <v>113713</v>
      </c>
      <c r="E20" s="15">
        <f t="shared" si="0"/>
        <v>117692.95499999999</v>
      </c>
      <c r="F20" s="17"/>
      <c r="G20" s="55">
        <f t="shared" si="10"/>
        <v>117692.95499999999</v>
      </c>
      <c r="H20" s="16">
        <f t="shared" si="1"/>
        <v>4.4182614250352553E-2</v>
      </c>
      <c r="I20" s="17"/>
      <c r="J20" s="64"/>
      <c r="K20" s="45">
        <f t="shared" si="11"/>
        <v>121223.74364999999</v>
      </c>
      <c r="L20" s="45"/>
      <c r="M20" s="55">
        <f t="shared" si="12"/>
        <v>121223.74364999999</v>
      </c>
      <c r="N20" s="18"/>
      <c r="O20" s="19">
        <f t="shared" si="2"/>
        <v>3.0000000000000023E-2</v>
      </c>
      <c r="P20" s="65"/>
      <c r="Q20" s="45">
        <f t="shared" si="13"/>
        <v>124860.45595949999</v>
      </c>
      <c r="R20" s="45"/>
      <c r="S20" s="55">
        <f t="shared" si="14"/>
        <v>124860.45595949999</v>
      </c>
      <c r="T20" s="18"/>
      <c r="U20" s="19">
        <f t="shared" si="3"/>
        <v>2.9999999999999992E-2</v>
      </c>
      <c r="V20" s="66"/>
      <c r="W20" s="46">
        <f t="shared" si="15"/>
        <v>12147.455959499988</v>
      </c>
      <c r="X20" s="20">
        <f t="shared" si="4"/>
        <v>0.10777333545819903</v>
      </c>
      <c r="Y20" s="20">
        <f t="shared" si="5"/>
        <v>8.214374999999996E-2</v>
      </c>
      <c r="Z20" s="21">
        <f t="shared" si="6"/>
        <v>2888.7874657499924</v>
      </c>
      <c r="AA20" s="47">
        <f t="shared" si="7"/>
        <v>115530.825</v>
      </c>
      <c r="AB20" s="47">
        <f t="shared" si="8"/>
        <v>118419.09562499999</v>
      </c>
      <c r="AC20" s="47">
        <f t="shared" si="9"/>
        <v>121971.66849375</v>
      </c>
    </row>
    <row r="21" spans="1:29">
      <c r="A21" s="42" t="s">
        <v>37</v>
      </c>
      <c r="B21" s="55">
        <v>115435</v>
      </c>
      <c r="C21" s="43"/>
      <c r="D21" s="44">
        <f t="shared" si="16"/>
        <v>116435</v>
      </c>
      <c r="E21" s="15">
        <f t="shared" si="0"/>
        <v>120510.22499999999</v>
      </c>
      <c r="F21" s="17"/>
      <c r="G21" s="55">
        <f t="shared" si="10"/>
        <v>120510.22499999999</v>
      </c>
      <c r="H21" s="16">
        <f t="shared" si="1"/>
        <v>4.3966084809633051E-2</v>
      </c>
      <c r="I21" s="17"/>
      <c r="J21" s="64"/>
      <c r="K21" s="45">
        <f t="shared" si="11"/>
        <v>124125.53174999999</v>
      </c>
      <c r="L21" s="45"/>
      <c r="M21" s="55">
        <f t="shared" si="12"/>
        <v>124125.53174999999</v>
      </c>
      <c r="N21" s="18"/>
      <c r="O21" s="19">
        <f t="shared" si="2"/>
        <v>3.000000000000003E-2</v>
      </c>
      <c r="P21" s="65"/>
      <c r="Q21" s="45">
        <f t="shared" si="13"/>
        <v>127849.2977025</v>
      </c>
      <c r="R21" s="45"/>
      <c r="S21" s="55">
        <f t="shared" si="14"/>
        <v>127849.2977025</v>
      </c>
      <c r="T21" s="18"/>
      <c r="U21" s="19">
        <f t="shared" si="3"/>
        <v>3.0000000000000044E-2</v>
      </c>
      <c r="V21" s="66"/>
      <c r="W21" s="46">
        <f t="shared" si="15"/>
        <v>12414.2977025</v>
      </c>
      <c r="X21" s="20">
        <f t="shared" si="4"/>
        <v>0.10754361937453978</v>
      </c>
      <c r="Y21" s="20">
        <f t="shared" si="5"/>
        <v>8.2143749999999779E-2</v>
      </c>
      <c r="Z21" s="21">
        <f t="shared" si="6"/>
        <v>2932.0339212500257</v>
      </c>
      <c r="AA21" s="47">
        <f t="shared" si="7"/>
        <v>118320.87499999999</v>
      </c>
      <c r="AB21" s="47">
        <f t="shared" si="8"/>
        <v>121278.89687499998</v>
      </c>
      <c r="AC21" s="47">
        <f t="shared" si="9"/>
        <v>124917.26378124997</v>
      </c>
    </row>
    <row r="22" spans="1:29">
      <c r="A22" s="42" t="s">
        <v>38</v>
      </c>
      <c r="B22" s="55">
        <v>116866</v>
      </c>
      <c r="C22" s="43"/>
      <c r="D22" s="44">
        <f t="shared" si="16"/>
        <v>117866</v>
      </c>
      <c r="E22" s="15">
        <f t="shared" si="0"/>
        <v>121991.31</v>
      </c>
      <c r="F22" s="17">
        <v>2000</v>
      </c>
      <c r="G22" s="55">
        <f t="shared" si="10"/>
        <v>123991.31</v>
      </c>
      <c r="H22" s="16">
        <f t="shared" si="1"/>
        <v>6.0969914260777282E-2</v>
      </c>
      <c r="I22" s="17"/>
      <c r="J22" s="64"/>
      <c r="K22" s="45">
        <f t="shared" si="11"/>
        <v>127711.0493</v>
      </c>
      <c r="L22" s="45">
        <v>250</v>
      </c>
      <c r="M22" s="55">
        <f t="shared" si="12"/>
        <v>127961.0493</v>
      </c>
      <c r="N22" s="18"/>
      <c r="O22" s="19">
        <f t="shared" si="2"/>
        <v>3.2016270333783882E-2</v>
      </c>
      <c r="P22" s="65"/>
      <c r="Q22" s="45">
        <f t="shared" si="13"/>
        <v>131799.880779</v>
      </c>
      <c r="R22" s="45">
        <v>250</v>
      </c>
      <c r="S22" s="55">
        <f t="shared" si="14"/>
        <v>132049.880779</v>
      </c>
      <c r="T22" s="18"/>
      <c r="U22" s="19">
        <f t="shared" si="3"/>
        <v>3.1953719521429405E-2</v>
      </c>
      <c r="V22" s="66"/>
      <c r="W22" s="46">
        <f t="shared" si="15"/>
        <v>14933.880778999999</v>
      </c>
      <c r="X22" s="20">
        <f t="shared" si="4"/>
        <v>0.12992556243047593</v>
      </c>
      <c r="Y22" s="20">
        <f t="shared" si="5"/>
        <v>8.2143749999999904E-2</v>
      </c>
      <c r="Z22" s="21">
        <f t="shared" si="6"/>
        <v>5334.0692915000109</v>
      </c>
      <c r="AA22" s="47">
        <f t="shared" si="7"/>
        <v>119787.65</v>
      </c>
      <c r="AB22" s="47">
        <f t="shared" si="8"/>
        <v>122782.34124999998</v>
      </c>
      <c r="AC22" s="47">
        <f t="shared" si="9"/>
        <v>126465.81148749999</v>
      </c>
    </row>
    <row r="23" spans="1:29">
      <c r="A23" s="42" t="s">
        <v>39</v>
      </c>
      <c r="B23" s="55">
        <v>119996</v>
      </c>
      <c r="C23" s="43"/>
      <c r="D23" s="44">
        <f t="shared" si="16"/>
        <v>120996</v>
      </c>
      <c r="E23" s="15">
        <f t="shared" si="0"/>
        <v>125230.85999999999</v>
      </c>
      <c r="F23" s="17">
        <v>2000</v>
      </c>
      <c r="G23" s="55">
        <f t="shared" si="10"/>
        <v>127230.85999999999</v>
      </c>
      <c r="H23" s="16">
        <f t="shared" si="1"/>
        <v>6.0292509750324894E-2</v>
      </c>
      <c r="I23" s="17"/>
      <c r="J23" s="64"/>
      <c r="K23" s="45">
        <f t="shared" si="11"/>
        <v>131047.78579999998</v>
      </c>
      <c r="L23" s="45">
        <v>250</v>
      </c>
      <c r="M23" s="55">
        <f t="shared" si="12"/>
        <v>131297.78579999998</v>
      </c>
      <c r="N23" s="18"/>
      <c r="O23" s="19">
        <f t="shared" si="2"/>
        <v>3.196493209273283E-2</v>
      </c>
      <c r="P23" s="65"/>
      <c r="Q23" s="45">
        <f t="shared" si="13"/>
        <v>135236.71937399998</v>
      </c>
      <c r="R23" s="45">
        <v>250</v>
      </c>
      <c r="S23" s="55">
        <f t="shared" si="14"/>
        <v>135486.71937399998</v>
      </c>
      <c r="T23" s="18"/>
      <c r="U23" s="19">
        <f t="shared" si="3"/>
        <v>3.1904068667089398E-2</v>
      </c>
      <c r="V23" s="66"/>
      <c r="W23" s="46">
        <f t="shared" si="15"/>
        <v>15240.719373999978</v>
      </c>
      <c r="X23" s="20">
        <f t="shared" si="4"/>
        <v>0.12909363123770776</v>
      </c>
      <c r="Y23" s="20">
        <f t="shared" si="5"/>
        <v>8.2143749999999946E-2</v>
      </c>
      <c r="Z23" s="21">
        <f t="shared" si="6"/>
        <v>5383.7979489999852</v>
      </c>
      <c r="AA23" s="47">
        <f t="shared" si="7"/>
        <v>122995.9</v>
      </c>
      <c r="AB23" s="47">
        <f t="shared" si="8"/>
        <v>126070.79749999999</v>
      </c>
      <c r="AC23" s="47">
        <f t="shared" si="9"/>
        <v>129852.92142499999</v>
      </c>
    </row>
    <row r="24" spans="1:29">
      <c r="A24" s="42" t="s">
        <v>40</v>
      </c>
      <c r="B24" s="56">
        <f>D24-1000</f>
        <v>123191</v>
      </c>
      <c r="C24" s="43"/>
      <c r="D24" s="44">
        <v>124191</v>
      </c>
      <c r="E24" s="15">
        <f t="shared" si="0"/>
        <v>128537.68499999998</v>
      </c>
      <c r="F24" s="17"/>
      <c r="G24" s="55">
        <f t="shared" si="10"/>
        <v>128537.68499999998</v>
      </c>
      <c r="H24" s="16">
        <f t="shared" si="1"/>
        <v>4.3401587778327824E-2</v>
      </c>
      <c r="I24" s="17"/>
      <c r="J24" s="64"/>
      <c r="K24" s="45">
        <f t="shared" si="11"/>
        <v>132393.81555</v>
      </c>
      <c r="L24" s="45"/>
      <c r="M24" s="55">
        <f t="shared" si="12"/>
        <v>132393.81555</v>
      </c>
      <c r="N24" s="18"/>
      <c r="O24" s="19">
        <f t="shared" si="2"/>
        <v>3.0000000000000131E-2</v>
      </c>
      <c r="P24" s="65"/>
      <c r="Q24" s="45">
        <f t="shared" si="13"/>
        <v>136365.63001650001</v>
      </c>
      <c r="R24" s="45"/>
      <c r="S24" s="55">
        <f t="shared" si="14"/>
        <v>136365.63001650001</v>
      </c>
      <c r="T24" s="18"/>
      <c r="U24" s="19">
        <f t="shared" si="3"/>
        <v>3.000000000000011E-2</v>
      </c>
      <c r="V24" s="66"/>
      <c r="W24" s="46">
        <f t="shared" si="15"/>
        <v>13174.630016500014</v>
      </c>
      <c r="X24" s="20">
        <f t="shared" si="4"/>
        <v>0.10694474447402824</v>
      </c>
      <c r="Y24" s="20">
        <f t="shared" si="5"/>
        <v>8.2143749999999904E-2</v>
      </c>
      <c r="Z24" s="21">
        <f t="shared" si="6"/>
        <v>3055.259310250025</v>
      </c>
      <c r="AA24" s="47">
        <f t="shared" si="7"/>
        <v>126270.77499999999</v>
      </c>
      <c r="AB24" s="47">
        <f t="shared" si="8"/>
        <v>129427.54437499998</v>
      </c>
      <c r="AC24" s="47">
        <f t="shared" si="9"/>
        <v>133310.37070624999</v>
      </c>
    </row>
    <row r="25" spans="1:29">
      <c r="A25" s="42" t="s">
        <v>41</v>
      </c>
      <c r="B25" s="56">
        <f>D25-1000</f>
        <v>126191</v>
      </c>
      <c r="C25" s="43"/>
      <c r="D25" s="44">
        <v>127191</v>
      </c>
      <c r="E25" s="15">
        <f t="shared" si="0"/>
        <v>131642.685</v>
      </c>
      <c r="F25" s="17"/>
      <c r="G25" s="55">
        <f t="shared" si="10"/>
        <v>131642.685</v>
      </c>
      <c r="H25" s="16">
        <f t="shared" si="1"/>
        <v>4.3201852747026315E-2</v>
      </c>
      <c r="I25" s="17"/>
      <c r="J25" s="64"/>
      <c r="K25" s="45">
        <f t="shared" si="11"/>
        <v>135591.96554999999</v>
      </c>
      <c r="L25" s="45"/>
      <c r="M25" s="55">
        <f t="shared" si="12"/>
        <v>135591.96554999999</v>
      </c>
      <c r="N25" s="18"/>
      <c r="O25" s="19">
        <f t="shared" si="2"/>
        <v>2.9999999999999968E-2</v>
      </c>
      <c r="P25" s="65"/>
      <c r="Q25" s="45">
        <f t="shared" si="13"/>
        <v>139659.72451649999</v>
      </c>
      <c r="R25" s="45"/>
      <c r="S25" s="55">
        <f t="shared" si="14"/>
        <v>139659.72451649999</v>
      </c>
      <c r="T25" s="18"/>
      <c r="U25" s="19">
        <f t="shared" si="3"/>
        <v>2.9999999999999985E-2</v>
      </c>
      <c r="V25" s="66"/>
      <c r="W25" s="46">
        <f t="shared" si="15"/>
        <v>13468.724516499991</v>
      </c>
      <c r="X25" s="20">
        <f t="shared" si="4"/>
        <v>0.10673284557932017</v>
      </c>
      <c r="Y25" s="20">
        <f t="shared" si="5"/>
        <v>8.2143749999999863E-2</v>
      </c>
      <c r="Z25" s="21">
        <f t="shared" si="6"/>
        <v>3102.9225602500082</v>
      </c>
      <c r="AA25" s="47">
        <f t="shared" si="7"/>
        <v>129345.77499999999</v>
      </c>
      <c r="AB25" s="47">
        <f t="shared" si="8"/>
        <v>132579.41937499997</v>
      </c>
      <c r="AC25" s="47">
        <f t="shared" si="9"/>
        <v>136556.80195624998</v>
      </c>
    </row>
    <row r="26" spans="1:29">
      <c r="A26" s="34" t="s">
        <v>42</v>
      </c>
      <c r="B26" s="54">
        <v>136337</v>
      </c>
      <c r="C26" s="41"/>
      <c r="D26" s="36">
        <f>B26+1000</f>
        <v>137337</v>
      </c>
      <c r="E26" s="8">
        <f t="shared" si="0"/>
        <v>142143.79499999998</v>
      </c>
      <c r="F26" s="10"/>
      <c r="G26" s="54">
        <f t="shared" si="10"/>
        <v>142143.79499999998</v>
      </c>
      <c r="H26" s="9">
        <f t="shared" si="1"/>
        <v>4.2591482869653752E-2</v>
      </c>
      <c r="I26" s="10"/>
      <c r="J26" s="24"/>
      <c r="K26" s="37">
        <f t="shared" si="11"/>
        <v>146408.10884999999</v>
      </c>
      <c r="L26" s="37"/>
      <c r="M26" s="54">
        <f t="shared" si="12"/>
        <v>146408.10884999999</v>
      </c>
      <c r="N26" s="11"/>
      <c r="O26" s="12">
        <f t="shared" si="2"/>
        <v>3.0000000000000044E-2</v>
      </c>
      <c r="P26" s="33"/>
      <c r="Q26" s="37">
        <f t="shared" si="13"/>
        <v>150800.35211549999</v>
      </c>
      <c r="R26" s="37"/>
      <c r="S26" s="54">
        <f t="shared" si="14"/>
        <v>150800.35211549999</v>
      </c>
      <c r="T26" s="11"/>
      <c r="U26" s="12">
        <f t="shared" si="3"/>
        <v>3.0000000000000009E-2</v>
      </c>
      <c r="W26" s="38">
        <f t="shared" si="15"/>
        <v>14463.352115499991</v>
      </c>
      <c r="X26" s="13">
        <f t="shared" si="4"/>
        <v>0.10608530417641572</v>
      </c>
      <c r="Y26" s="13">
        <f t="shared" si="5"/>
        <v>8.2143749999999946E-2</v>
      </c>
      <c r="Z26" s="14">
        <f t="shared" si="6"/>
        <v>3264.1196717499988</v>
      </c>
      <c r="AA26" s="39">
        <f t="shared" si="7"/>
        <v>139745.42499999999</v>
      </c>
      <c r="AB26" s="39">
        <f t="shared" si="8"/>
        <v>143239.06062499998</v>
      </c>
      <c r="AC26" s="39">
        <f t="shared" si="9"/>
        <v>147536.23244374999</v>
      </c>
    </row>
    <row r="27" spans="1:29">
      <c r="A27" s="34" t="s">
        <v>43</v>
      </c>
      <c r="B27" s="54">
        <v>140426</v>
      </c>
      <c r="C27" s="41"/>
      <c r="D27" s="36">
        <f>B27+1000</f>
        <v>141426</v>
      </c>
      <c r="E27" s="8">
        <f t="shared" si="0"/>
        <v>146375.90999999997</v>
      </c>
      <c r="F27" s="10"/>
      <c r="G27" s="54">
        <f t="shared" si="10"/>
        <v>146375.90999999997</v>
      </c>
      <c r="H27" s="9">
        <f t="shared" si="1"/>
        <v>4.2370429977354442E-2</v>
      </c>
      <c r="I27" s="10"/>
      <c r="J27" s="24"/>
      <c r="K27" s="37">
        <f t="shared" si="11"/>
        <v>150767.18729999999</v>
      </c>
      <c r="L27" s="37"/>
      <c r="M27" s="54">
        <f t="shared" si="12"/>
        <v>150767.18729999999</v>
      </c>
      <c r="N27" s="11"/>
      <c r="O27" s="12">
        <f t="shared" si="2"/>
        <v>3.0000000000000117E-2</v>
      </c>
      <c r="P27" s="33"/>
      <c r="Q27" s="37">
        <f t="shared" si="13"/>
        <v>155290.202919</v>
      </c>
      <c r="R27" s="37"/>
      <c r="S27" s="54">
        <f t="shared" si="14"/>
        <v>155290.202919</v>
      </c>
      <c r="T27" s="11"/>
      <c r="U27" s="12">
        <f t="shared" si="3"/>
        <v>3.0000000000000086E-2</v>
      </c>
      <c r="W27" s="38">
        <f t="shared" si="15"/>
        <v>14864.202919000003</v>
      </c>
      <c r="X27" s="13">
        <f t="shared" si="4"/>
        <v>0.10585078916297554</v>
      </c>
      <c r="Y27" s="13">
        <f t="shared" si="5"/>
        <v>8.2143749999999946E-2</v>
      </c>
      <c r="Z27" s="14">
        <f t="shared" si="6"/>
        <v>3329.0846815000114</v>
      </c>
      <c r="AA27" s="39">
        <f t="shared" si="7"/>
        <v>143936.65</v>
      </c>
      <c r="AB27" s="39">
        <f t="shared" si="8"/>
        <v>147535.06624999997</v>
      </c>
      <c r="AC27" s="39">
        <f t="shared" si="9"/>
        <v>151961.11823749999</v>
      </c>
    </row>
    <row r="28" spans="1:29">
      <c r="A28" s="34" t="s">
        <v>44</v>
      </c>
      <c r="B28" s="54">
        <v>144515</v>
      </c>
      <c r="C28" s="41"/>
      <c r="D28" s="36">
        <f>B28+1000</f>
        <v>145515</v>
      </c>
      <c r="E28" s="8">
        <f t="shared" si="0"/>
        <v>150608.02499999999</v>
      </c>
      <c r="F28" s="10"/>
      <c r="G28" s="54">
        <f t="shared" si="10"/>
        <v>150608.02499999999</v>
      </c>
      <c r="H28" s="9">
        <f t="shared" si="1"/>
        <v>4.2161886309379608E-2</v>
      </c>
      <c r="I28" s="10"/>
      <c r="J28" s="24"/>
      <c r="K28" s="37">
        <f t="shared" si="11"/>
        <v>155126.26574999999</v>
      </c>
      <c r="L28" s="37"/>
      <c r="M28" s="54">
        <f t="shared" si="12"/>
        <v>155126.26574999999</v>
      </c>
      <c r="N28" s="11"/>
      <c r="O28" s="12">
        <f t="shared" si="2"/>
        <v>2.9999999999999982E-2</v>
      </c>
      <c r="P28" s="33"/>
      <c r="Q28" s="37">
        <f t="shared" si="13"/>
        <v>159780.05372249999</v>
      </c>
      <c r="R28" s="37"/>
      <c r="S28" s="54">
        <f t="shared" si="14"/>
        <v>159780.05372249999</v>
      </c>
      <c r="T28" s="11"/>
      <c r="U28" s="12">
        <f t="shared" si="3"/>
        <v>2.9999999999999968E-2</v>
      </c>
      <c r="W28" s="38">
        <f t="shared" si="15"/>
        <v>15265.053722499986</v>
      </c>
      <c r="X28" s="13">
        <f t="shared" si="4"/>
        <v>0.10562954518562077</v>
      </c>
      <c r="Y28" s="13">
        <f t="shared" si="5"/>
        <v>8.2143749999999946E-2</v>
      </c>
      <c r="Z28" s="14">
        <f t="shared" si="6"/>
        <v>3394.0496912499948</v>
      </c>
      <c r="AA28" s="39">
        <f t="shared" si="7"/>
        <v>148127.875</v>
      </c>
      <c r="AB28" s="39">
        <f t="shared" si="8"/>
        <v>151831.07187499999</v>
      </c>
      <c r="AC28" s="39">
        <f t="shared" si="9"/>
        <v>156386.00403124999</v>
      </c>
    </row>
    <row r="29" spans="1:29">
      <c r="A29" s="48" t="s">
        <v>45</v>
      </c>
      <c r="B29" s="57">
        <v>146091</v>
      </c>
      <c r="C29" s="49"/>
      <c r="D29" s="50">
        <f>B29+1000</f>
        <v>147091</v>
      </c>
      <c r="E29" s="25">
        <f t="shared" si="0"/>
        <v>152239.185</v>
      </c>
      <c r="F29" s="26"/>
      <c r="G29" s="57">
        <f t="shared" si="10"/>
        <v>152239.185</v>
      </c>
      <c r="H29" s="27">
        <f t="shared" si="1"/>
        <v>4.2084625336262997E-2</v>
      </c>
      <c r="I29" s="26"/>
      <c r="J29" s="24"/>
      <c r="K29" s="51">
        <f t="shared" si="11"/>
        <v>156806.36055000001</v>
      </c>
      <c r="L29" s="51"/>
      <c r="M29" s="54">
        <f t="shared" si="12"/>
        <v>156806.36055000001</v>
      </c>
      <c r="N29" s="28"/>
      <c r="O29" s="29">
        <f t="shared" si="2"/>
        <v>3.0000000000000096E-2</v>
      </c>
      <c r="P29" s="33"/>
      <c r="Q29" s="51">
        <f t="shared" si="13"/>
        <v>161510.5513665</v>
      </c>
      <c r="R29" s="51"/>
      <c r="S29" s="54">
        <f t="shared" si="14"/>
        <v>161510.5513665</v>
      </c>
      <c r="T29" s="28"/>
      <c r="U29" s="29">
        <f t="shared" si="3"/>
        <v>2.9999999999999943E-2</v>
      </c>
      <c r="W29" s="52">
        <f t="shared" si="15"/>
        <v>15419.551366500003</v>
      </c>
      <c r="X29" s="30">
        <f t="shared" si="4"/>
        <v>0.10554757901924146</v>
      </c>
      <c r="Y29" s="30"/>
      <c r="Z29" s="31">
        <f t="shared" si="6"/>
        <v>3419.0887852500309</v>
      </c>
      <c r="AA29" s="53">
        <f t="shared" si="7"/>
        <v>149743.27499999999</v>
      </c>
      <c r="AB29" s="53">
        <f t="shared" si="8"/>
        <v>153486.85687499997</v>
      </c>
      <c r="AC29" s="53">
        <f t="shared" si="9"/>
        <v>158091.46258124997</v>
      </c>
    </row>
    <row r="30" spans="1:29">
      <c r="A30" s="58" t="s">
        <v>46</v>
      </c>
      <c r="B30" s="59"/>
      <c r="C30" s="59"/>
      <c r="D30" s="60">
        <v>150285</v>
      </c>
      <c r="E30" s="25">
        <f t="shared" ref="E30:E35" si="17">D30*1.035</f>
        <v>155544.97499999998</v>
      </c>
      <c r="F30" s="26"/>
      <c r="G30" s="57">
        <f t="shared" ref="G30:G35" si="18">E30+F30</f>
        <v>155544.97499999998</v>
      </c>
      <c r="H30" s="27">
        <f>(G30-D30)/D30</f>
        <v>3.4999999999999844E-2</v>
      </c>
      <c r="I30" s="26"/>
      <c r="J30" s="24"/>
      <c r="K30" s="51">
        <f t="shared" ref="K30:K35" si="19">G30*1.03</f>
        <v>160211.32424999998</v>
      </c>
      <c r="L30" s="51"/>
      <c r="M30" s="54">
        <f t="shared" si="12"/>
        <v>160211.32424999998</v>
      </c>
      <c r="N30" s="28"/>
      <c r="O30" s="29">
        <f t="shared" ref="O30:O35" si="20">(M30-G30)/G30</f>
        <v>0.03</v>
      </c>
      <c r="P30" s="33"/>
      <c r="Q30" s="51">
        <f t="shared" ref="Q30:Q35" si="21">M30*1.03</f>
        <v>165017.66397749999</v>
      </c>
      <c r="R30" s="51"/>
      <c r="S30" s="54">
        <f t="shared" si="14"/>
        <v>165017.66397749999</v>
      </c>
      <c r="T30" s="28"/>
      <c r="U30" s="29">
        <f t="shared" ref="U30:U35" si="22">(S30-M30)/M30</f>
        <v>3.000000000000011E-2</v>
      </c>
      <c r="W30" s="52">
        <f t="shared" ref="W30:W35" si="23">Q30-B30</f>
        <v>165017.66397749999</v>
      </c>
      <c r="X30" s="30">
        <f>(S30-D30)/D30</f>
        <v>9.8031499999999952E-2</v>
      </c>
      <c r="Y30" s="30"/>
      <c r="Z30" s="31">
        <f t="shared" ref="Z30:Z35" si="24">Q30-AC30</f>
        <v>165017.66397749999</v>
      </c>
      <c r="AA30" s="53">
        <f t="shared" ref="AA30:AA35" si="25">B30*1.025</f>
        <v>0</v>
      </c>
      <c r="AB30" s="53">
        <f t="shared" ref="AB30:AB35" si="26">AA30*1.025</f>
        <v>0</v>
      </c>
      <c r="AC30" s="53">
        <f t="shared" ref="AC30:AC35" si="27">AB30*1.03</f>
        <v>0</v>
      </c>
    </row>
    <row r="31" spans="1:29">
      <c r="A31" s="58" t="s">
        <v>47</v>
      </c>
      <c r="B31" s="59"/>
      <c r="C31" s="59"/>
      <c r="D31" s="60">
        <v>151285</v>
      </c>
      <c r="E31" s="25">
        <f t="shared" si="17"/>
        <v>156579.97499999998</v>
      </c>
      <c r="F31" s="26"/>
      <c r="G31" s="57">
        <f t="shared" si="18"/>
        <v>156579.97499999998</v>
      </c>
      <c r="H31" s="27">
        <f t="shared" ref="H31:H33" si="28">(G31-D31)/D31</f>
        <v>3.4999999999999844E-2</v>
      </c>
      <c r="I31" s="26"/>
      <c r="J31" s="24"/>
      <c r="K31" s="51">
        <f t="shared" si="19"/>
        <v>161277.37424999999</v>
      </c>
      <c r="L31" s="51"/>
      <c r="M31" s="54">
        <f t="shared" si="12"/>
        <v>161277.37424999999</v>
      </c>
      <c r="N31" s="28"/>
      <c r="O31" s="29">
        <f t="shared" si="20"/>
        <v>3.000000000000011E-2</v>
      </c>
      <c r="P31" s="33"/>
      <c r="Q31" s="51">
        <f t="shared" si="21"/>
        <v>166115.6954775</v>
      </c>
      <c r="R31" s="51"/>
      <c r="S31" s="54">
        <f t="shared" si="14"/>
        <v>166115.6954775</v>
      </c>
      <c r="T31" s="28"/>
      <c r="U31" s="29">
        <f t="shared" si="22"/>
        <v>3.0000000000000072E-2</v>
      </c>
      <c r="W31" s="52">
        <f t="shared" si="23"/>
        <v>166115.6954775</v>
      </c>
      <c r="X31" s="30">
        <f t="shared" ref="X31:X33" si="29">(S31-D31)/D31</f>
        <v>9.8031500000000035E-2</v>
      </c>
      <c r="Y31" s="30"/>
      <c r="Z31" s="31">
        <f t="shared" si="24"/>
        <v>166115.6954775</v>
      </c>
      <c r="AA31" s="53">
        <f t="shared" si="25"/>
        <v>0</v>
      </c>
      <c r="AB31" s="53">
        <f t="shared" si="26"/>
        <v>0</v>
      </c>
      <c r="AC31" s="53">
        <f t="shared" si="27"/>
        <v>0</v>
      </c>
    </row>
    <row r="32" spans="1:29">
      <c r="A32" s="58" t="s">
        <v>48</v>
      </c>
      <c r="B32" s="59"/>
      <c r="C32" s="59"/>
      <c r="D32" s="60">
        <v>152285</v>
      </c>
      <c r="E32" s="25">
        <f t="shared" si="17"/>
        <v>157614.97499999998</v>
      </c>
      <c r="F32" s="10">
        <v>2000</v>
      </c>
      <c r="G32" s="57">
        <f t="shared" si="18"/>
        <v>159614.97499999998</v>
      </c>
      <c r="H32" s="27">
        <f t="shared" si="28"/>
        <v>4.8133269855862214E-2</v>
      </c>
      <c r="I32" s="26"/>
      <c r="J32" s="24"/>
      <c r="K32" s="51">
        <f t="shared" si="19"/>
        <v>164403.42424999998</v>
      </c>
      <c r="L32" s="10">
        <v>2000</v>
      </c>
      <c r="M32" s="54">
        <f t="shared" si="12"/>
        <v>166403.42424999998</v>
      </c>
      <c r="N32" s="28"/>
      <c r="O32" s="29">
        <f t="shared" si="20"/>
        <v>4.2530152637620659E-2</v>
      </c>
      <c r="P32" s="33"/>
      <c r="Q32" s="51">
        <f t="shared" si="21"/>
        <v>171395.52697749998</v>
      </c>
      <c r="R32" s="10">
        <v>2000</v>
      </c>
      <c r="S32" s="54">
        <f t="shared" si="14"/>
        <v>173395.52697749998</v>
      </c>
      <c r="T32" s="28"/>
      <c r="U32" s="29">
        <f t="shared" si="22"/>
        <v>4.2018983437475718E-2</v>
      </c>
      <c r="W32" s="52">
        <f t="shared" si="23"/>
        <v>171395.52697749998</v>
      </c>
      <c r="X32" s="30">
        <f t="shared" si="29"/>
        <v>0.13862512379748482</v>
      </c>
      <c r="Y32" s="30"/>
      <c r="Z32" s="31">
        <f t="shared" si="24"/>
        <v>171395.52697749998</v>
      </c>
      <c r="AA32" s="53">
        <f t="shared" si="25"/>
        <v>0</v>
      </c>
      <c r="AB32" s="53">
        <f t="shared" si="26"/>
        <v>0</v>
      </c>
      <c r="AC32" s="53">
        <f t="shared" si="27"/>
        <v>0</v>
      </c>
    </row>
    <row r="33" spans="1:29">
      <c r="A33" s="67" t="s">
        <v>49</v>
      </c>
      <c r="B33" s="68"/>
      <c r="C33" s="68"/>
      <c r="D33" s="69">
        <v>153285</v>
      </c>
      <c r="E33" s="25">
        <f t="shared" si="17"/>
        <v>158649.97499999998</v>
      </c>
      <c r="F33" s="10">
        <v>3000</v>
      </c>
      <c r="G33" s="57">
        <f t="shared" si="18"/>
        <v>161649.97499999998</v>
      </c>
      <c r="H33" s="27">
        <f t="shared" si="28"/>
        <v>5.4571386632742781E-2</v>
      </c>
      <c r="I33" s="26"/>
      <c r="J33" s="24"/>
      <c r="K33" s="51">
        <f t="shared" si="19"/>
        <v>166499.47424999997</v>
      </c>
      <c r="L33" s="10">
        <v>3000</v>
      </c>
      <c r="M33" s="54">
        <f t="shared" si="12"/>
        <v>169499.47424999997</v>
      </c>
      <c r="N33" s="28"/>
      <c r="O33" s="29">
        <f t="shared" si="20"/>
        <v>4.8558617160318118E-2</v>
      </c>
      <c r="P33" s="33"/>
      <c r="Q33" s="51">
        <f t="shared" si="21"/>
        <v>174584.45847749998</v>
      </c>
      <c r="R33" s="10">
        <v>3000</v>
      </c>
      <c r="S33" s="54">
        <f t="shared" si="14"/>
        <v>177584.45847749998</v>
      </c>
      <c r="T33" s="28"/>
      <c r="U33" s="29">
        <f t="shared" si="22"/>
        <v>4.7699169943000656E-2</v>
      </c>
      <c r="W33" s="52">
        <f t="shared" si="23"/>
        <v>174584.45847749998</v>
      </c>
      <c r="X33" s="30">
        <f t="shared" si="29"/>
        <v>0.158524698943145</v>
      </c>
      <c r="Y33" s="30"/>
      <c r="Z33" s="31">
        <f t="shared" si="24"/>
        <v>174584.45847749998</v>
      </c>
      <c r="AA33" s="53">
        <f t="shared" si="25"/>
        <v>0</v>
      </c>
      <c r="AB33" s="53">
        <f t="shared" si="26"/>
        <v>0</v>
      </c>
      <c r="AC33" s="53">
        <f t="shared" si="27"/>
        <v>0</v>
      </c>
    </row>
    <row r="34" spans="1:29">
      <c r="A34" s="61" t="s">
        <v>50</v>
      </c>
      <c r="B34" s="62">
        <v>155606</v>
      </c>
      <c r="C34" s="63"/>
      <c r="D34" s="44">
        <f>B34+1000</f>
        <v>156606</v>
      </c>
      <c r="E34" s="17">
        <f t="shared" si="17"/>
        <v>162087.21</v>
      </c>
      <c r="F34" s="17">
        <v>5000</v>
      </c>
      <c r="G34" s="55">
        <f t="shared" si="18"/>
        <v>167087.21</v>
      </c>
      <c r="H34" s="70">
        <f t="shared" ref="H30:H35" si="30">(G34-B34)/B34</f>
        <v>7.3783851522434815E-2</v>
      </c>
      <c r="I34" s="17"/>
      <c r="J34" s="17"/>
      <c r="K34" s="47">
        <f t="shared" si="19"/>
        <v>172099.82629999999</v>
      </c>
      <c r="L34" s="17">
        <v>5000</v>
      </c>
      <c r="M34" s="55">
        <f t="shared" si="12"/>
        <v>177099.82629999999</v>
      </c>
      <c r="N34" s="21"/>
      <c r="O34" s="19">
        <f t="shared" si="20"/>
        <v>5.9924492724487979E-2</v>
      </c>
      <c r="P34" s="71"/>
      <c r="Q34" s="47">
        <f t="shared" si="21"/>
        <v>182412.821089</v>
      </c>
      <c r="R34" s="17">
        <v>5000</v>
      </c>
      <c r="S34" s="55">
        <f t="shared" si="14"/>
        <v>187412.821089</v>
      </c>
      <c r="T34" s="21"/>
      <c r="U34" s="19">
        <f t="shared" si="22"/>
        <v>5.8232664618937682E-2</v>
      </c>
      <c r="V34" s="63"/>
      <c r="W34" s="46">
        <f t="shared" si="23"/>
        <v>26806.821089000005</v>
      </c>
      <c r="X34" s="20">
        <f t="shared" ref="X30:X35" si="31">(S34-B34)/B34</f>
        <v>0.20440613529683949</v>
      </c>
      <c r="Y34" s="20">
        <f t="shared" ref="Y30:Y35" si="32">(AC34-B34)/B34</f>
        <v>8.214374999999996E-2</v>
      </c>
      <c r="Z34" s="21">
        <f t="shared" si="24"/>
        <v>14024.760726500012</v>
      </c>
      <c r="AA34" s="47">
        <f t="shared" si="25"/>
        <v>159496.15</v>
      </c>
      <c r="AB34" s="47">
        <f t="shared" si="26"/>
        <v>163483.55374999999</v>
      </c>
      <c r="AC34" s="47">
        <f t="shared" si="27"/>
        <v>168388.06036249999</v>
      </c>
    </row>
    <row r="35" spans="1:29">
      <c r="A35" s="61" t="s">
        <v>51</v>
      </c>
      <c r="B35" s="62">
        <v>157235</v>
      </c>
      <c r="C35" s="63"/>
      <c r="D35" s="44">
        <f>B35+1000</f>
        <v>158235</v>
      </c>
      <c r="E35" s="17">
        <f t="shared" si="17"/>
        <v>163773.22499999998</v>
      </c>
      <c r="F35" s="17">
        <v>7500</v>
      </c>
      <c r="G35" s="55">
        <f t="shared" si="18"/>
        <v>171273.22499999998</v>
      </c>
      <c r="H35" s="70">
        <f t="shared" si="30"/>
        <v>8.9281807485610556E-2</v>
      </c>
      <c r="I35" s="17"/>
      <c r="J35" s="17"/>
      <c r="K35" s="47">
        <f t="shared" si="19"/>
        <v>176411.42174999998</v>
      </c>
      <c r="L35" s="17">
        <v>7500</v>
      </c>
      <c r="M35" s="55">
        <f t="shared" si="12"/>
        <v>183911.42174999998</v>
      </c>
      <c r="N35" s="21"/>
      <c r="O35" s="19">
        <f t="shared" si="20"/>
        <v>7.3789681662151246E-2</v>
      </c>
      <c r="P35" s="71"/>
      <c r="Q35" s="47">
        <f t="shared" si="21"/>
        <v>189428.76440249998</v>
      </c>
      <c r="R35" s="17">
        <v>7500</v>
      </c>
      <c r="S35" s="55">
        <f t="shared" si="14"/>
        <v>196928.76440249998</v>
      </c>
      <c r="T35" s="21"/>
      <c r="U35" s="19">
        <f t="shared" si="22"/>
        <v>7.0780501442673435E-2</v>
      </c>
      <c r="V35" s="63"/>
      <c r="W35" s="46">
        <f t="shared" si="23"/>
        <v>32193.764402499975</v>
      </c>
      <c r="X35" s="20">
        <f t="shared" si="31"/>
        <v>0.25244865584952442</v>
      </c>
      <c r="Y35" s="20">
        <f t="shared" si="32"/>
        <v>8.2143749999999835E-2</v>
      </c>
      <c r="Z35" s="21">
        <f t="shared" si="24"/>
        <v>19277.891871250002</v>
      </c>
      <c r="AA35" s="47">
        <f t="shared" si="25"/>
        <v>161165.875</v>
      </c>
      <c r="AB35" s="47">
        <f t="shared" si="26"/>
        <v>165195.02187499998</v>
      </c>
      <c r="AC35" s="47">
        <f t="shared" si="27"/>
        <v>170150.87253124997</v>
      </c>
    </row>
  </sheetData>
  <mergeCells count="4">
    <mergeCell ref="B1:I1"/>
    <mergeCell ref="K1:O1"/>
    <mergeCell ref="Q1:U1"/>
    <mergeCell ref="X1:AC1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D83C3D1E579444A84A2FB69DBB4428" ma:contentTypeVersion="15" ma:contentTypeDescription="Create a new document." ma:contentTypeScope="" ma:versionID="407a986924ac09732f23dc0b3d657354">
  <xsd:schema xmlns:xsd="http://www.w3.org/2001/XMLSchema" xmlns:xs="http://www.w3.org/2001/XMLSchema" xmlns:p="http://schemas.microsoft.com/office/2006/metadata/properties" xmlns:ns2="7da17a65-252a-492f-81b7-8209e44ef406" xmlns:ns3="7a63a6c5-8cf8-41a1-b90b-26e193bde9d9" targetNamespace="http://schemas.microsoft.com/office/2006/metadata/properties" ma:root="true" ma:fieldsID="76d34468eedc28d2a7f0099eef32af9d" ns2:_="" ns3:_="">
    <xsd:import namespace="7da17a65-252a-492f-81b7-8209e44ef406"/>
    <xsd:import namespace="7a63a6c5-8cf8-41a1-b90b-26e193bde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17a65-252a-492f-81b7-8209e44ef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e3aade-2ca7-41be-b65b-35c9feafb3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a6c5-8cf8-41a1-b90b-26e193bde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955daf-17d9-4d51-918a-e337dee00ba8}" ma:internalName="TaxCatchAll" ma:showField="CatchAllData" ma:web="7a63a6c5-8cf8-41a1-b90b-26e193bde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E4AB66-1C7A-4A00-A813-1B287137A421}"/>
</file>

<file path=customXml/itemProps2.xml><?xml version="1.0" encoding="utf-8"?>
<ds:datastoreItem xmlns:ds="http://schemas.openxmlformats.org/officeDocument/2006/customXml" ds:itemID="{D22E1B93-E9E5-4412-9519-F57E7B28D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Endelmanis</dc:creator>
  <cp:keywords/>
  <dc:description/>
  <cp:lastModifiedBy>Thirza White</cp:lastModifiedBy>
  <cp:revision/>
  <dcterms:created xsi:type="dcterms:W3CDTF">2022-12-06T23:26:32Z</dcterms:created>
  <dcterms:modified xsi:type="dcterms:W3CDTF">2023-03-14T00:59:50Z</dcterms:modified>
  <cp:category/>
  <cp:contentStatus/>
</cp:coreProperties>
</file>